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320" tabRatio="505" firstSheet="1" activeTab="6"/>
  </bookViews>
  <sheets>
    <sheet name="ReadMe" sheetId="1" r:id="rId1"/>
    <sheet name="StartList" sheetId="2" r:id="rId2"/>
    <sheet name="Grid" sheetId="3" r:id="rId3"/>
    <sheet name="D1" sheetId="4" r:id="rId4"/>
    <sheet name="D2" sheetId="5" r:id="rId5"/>
    <sheet name="Dx" sheetId="6" state="hidden" r:id="rId6"/>
    <sheet name="Final" sheetId="7" r:id="rId7"/>
    <sheet name="GliderIndex" sheetId="8" r:id="rId8"/>
    <sheet name="Help_Sheet" sheetId="9" state="hidden" r:id="rId9"/>
  </sheets>
  <definedNames>
    <definedName name="arrival" localSheetId="3">'D1'!$H:$H</definedName>
    <definedName name="arrival" localSheetId="4">'D2'!$H:$H</definedName>
    <definedName name="arrival" localSheetId="5">'Dx'!$H:$H</definedName>
    <definedName name="arrival" localSheetId="6">'Final'!$K:$K</definedName>
    <definedName name="arrival">#REF!</definedName>
    <definedName name="Body" localSheetId="3">'D1'!$V:$V</definedName>
    <definedName name="Body" localSheetId="4">'D2'!$V:$V</definedName>
    <definedName name="Body" localSheetId="5">'Dx'!$V:$V</definedName>
    <definedName name="Body" localSheetId="6">'Final'!$AK:$AK</definedName>
    <definedName name="Body">#REF!</definedName>
    <definedName name="D" localSheetId="3">'D1'!$AD$7</definedName>
    <definedName name="D" localSheetId="4">'D2'!$AD$7</definedName>
    <definedName name="D" localSheetId="5">'Dx'!$AD$7</definedName>
    <definedName name="D" localSheetId="6">'Final'!#REF!</definedName>
    <definedName name="D">#REF!</definedName>
    <definedName name="departure" localSheetId="3">'D1'!$G:$G</definedName>
    <definedName name="departure" localSheetId="4">'D2'!$G:$G</definedName>
    <definedName name="departure" localSheetId="5">'Dx'!$G:$G</definedName>
    <definedName name="departure" localSheetId="6">'Final'!$J:$J</definedName>
    <definedName name="departure">#REF!</definedName>
    <definedName name="dh" localSheetId="3">'D1'!$K:$K</definedName>
    <definedName name="dh" localSheetId="4">'D2'!$K:$K</definedName>
    <definedName name="dh" localSheetId="5">'Dx'!$K:$K</definedName>
    <definedName name="dh" localSheetId="6">'Final'!$N:$N</definedName>
    <definedName name="dh">#REF!</definedName>
    <definedName name="dist" localSheetId="3">'D1'!$F:$F</definedName>
    <definedName name="dist" localSheetId="4">'D2'!$F:$F</definedName>
    <definedName name="dist" localSheetId="5">'Dx'!$F:$F</definedName>
    <definedName name="dist" localSheetId="6">'Final'!$I:$I</definedName>
    <definedName name="dist">#REF!</definedName>
    <definedName name="f" localSheetId="3">'D1'!$AD$14</definedName>
    <definedName name="f" localSheetId="4">'D2'!$AD$14</definedName>
    <definedName name="f" localSheetId="5">'Dx'!$AD$14</definedName>
    <definedName name="f" localSheetId="6">'Final'!#REF!</definedName>
    <definedName name="f">#REF!</definedName>
    <definedName name="Grid">'Grid'!$A$8:$O$68</definedName>
    <definedName name="GridCelk">'Grid'!$D$5</definedName>
    <definedName name="GridDay">'Grid'!$J$5</definedName>
    <definedName name="help" localSheetId="3">'D1'!$M:$M</definedName>
    <definedName name="help" localSheetId="4">'D2'!$M:$M</definedName>
    <definedName name="help" localSheetId="5">'Dx'!$M:$M</definedName>
    <definedName name="help" localSheetId="6">'Final'!$P:$P</definedName>
    <definedName name="help">#REF!</definedName>
    <definedName name="I" localSheetId="3">'D1'!$E:$E</definedName>
    <definedName name="I" localSheetId="4">'D2'!$E:$E</definedName>
    <definedName name="I" localSheetId="5">'Dx'!$E:$E</definedName>
    <definedName name="I" localSheetId="6">'Final'!$H:$H</definedName>
    <definedName name="I">#REF!</definedName>
    <definedName name="jméno" localSheetId="3">'D1'!$C:$C</definedName>
    <definedName name="jméno" localSheetId="4">'D2'!$C:$C</definedName>
    <definedName name="jméno" localSheetId="5">'Dx'!$C:$C</definedName>
    <definedName name="jméno" localSheetId="6">'Final'!$C:$C</definedName>
    <definedName name="jméno">#REF!</definedName>
    <definedName name="Koef">'GliderIndex'!$A:$C</definedName>
    <definedName name="L" localSheetId="3">'D1'!$G$11</definedName>
    <definedName name="L" localSheetId="4">'D2'!$G$11</definedName>
    <definedName name="L" localSheetId="5">'Dx'!$G$11</definedName>
    <definedName name="L" localSheetId="6">'Final'!#REF!</definedName>
    <definedName name="L">#REF!</definedName>
    <definedName name="Lh" localSheetId="3">'D1'!$AD$9</definedName>
    <definedName name="Lh" localSheetId="4">'D2'!$AD$9</definedName>
    <definedName name="Lh" localSheetId="5">'Dx'!$AD$9</definedName>
    <definedName name="Lh" localSheetId="6">'Final'!#REF!</definedName>
    <definedName name="Lh">#REF!</definedName>
    <definedName name="N" localSheetId="3">'D1'!$G$8</definedName>
    <definedName name="N" localSheetId="4">'D2'!$G$8</definedName>
    <definedName name="N" localSheetId="5">'Dx'!$G$8</definedName>
    <definedName name="N" localSheetId="6">'Final'!#REF!</definedName>
    <definedName name="N">#REF!</definedName>
    <definedName name="nx" localSheetId="3">'D1'!$AD$12</definedName>
    <definedName name="nx" localSheetId="4">'D2'!$AD$12</definedName>
    <definedName name="nx" localSheetId="5">'Dx'!$AD$12</definedName>
    <definedName name="nx" localSheetId="6">'Final'!#REF!</definedName>
    <definedName name="nx">#REF!</definedName>
    <definedName name="nxproc" localSheetId="3">'D1'!$AD$13</definedName>
    <definedName name="nxproc" localSheetId="4">'D2'!$AD$13</definedName>
    <definedName name="nxproc">'Dx'!$AD$13</definedName>
    <definedName name="ny" localSheetId="3">'D1'!$AD$11</definedName>
    <definedName name="ny" localSheetId="4">'D2'!$AD$11</definedName>
    <definedName name="ny" localSheetId="5">'Dx'!$AD$11</definedName>
    <definedName name="ny" localSheetId="6">'Final'!#REF!</definedName>
    <definedName name="ny">#REF!</definedName>
    <definedName name="_xlnm.Print_Area" localSheetId="3">'D1'!$A$1:$Y$89</definedName>
    <definedName name="_xlnm.Print_Area" localSheetId="4">'D2'!$A$1:$Y$89</definedName>
    <definedName name="_xlnm.Print_Area" localSheetId="5">'Dx'!$A$1:$Y$89</definedName>
    <definedName name="_xlnm.Print_Area" localSheetId="6">'Final'!$A$1:$AR$70</definedName>
    <definedName name="_xlnm.Print_Area" localSheetId="2">'Grid'!$A$1:$O$68</definedName>
    <definedName name="_xlnm.Print_Area" localSheetId="1">'StartList'!$A$1:$I$73</definedName>
    <definedName name="Pc" localSheetId="3">'D1'!$S:$S</definedName>
    <definedName name="Pc" localSheetId="4">'D2'!$S:$S</definedName>
    <definedName name="Pc" localSheetId="5">'Dx'!$S:$S</definedName>
    <definedName name="Pc" localSheetId="6">'Final'!$V:$V</definedName>
    <definedName name="Pc">#REF!</definedName>
    <definedName name="Pd" localSheetId="3">'D1'!$P:$P</definedName>
    <definedName name="Pd" localSheetId="4">'D2'!$P:$P</definedName>
    <definedName name="Pd" localSheetId="5">'Dx'!$P:$P</definedName>
    <definedName name="Pd" localSheetId="6">'Final'!$S:$S</definedName>
    <definedName name="Pd">#REF!</definedName>
    <definedName name="pen_points" localSheetId="3">'D1'!$T:$T</definedName>
    <definedName name="pen_points" localSheetId="4">'D2'!$T:$T</definedName>
    <definedName name="pen_points" localSheetId="5">'Dx'!$T:$T</definedName>
    <definedName name="pen_points">#REF!</definedName>
    <definedName name="pen_proc" localSheetId="3">'D1'!$U:$U</definedName>
    <definedName name="pen_proc" localSheetId="4">'D2'!$U:$U</definedName>
    <definedName name="pen_proc" localSheetId="5">'Dx'!$U:$U</definedName>
    <definedName name="pen_proc">#REF!</definedName>
    <definedName name="penalizace" localSheetId="6">'Final'!#REF!</definedName>
    <definedName name="Pm" localSheetId="3">'D1'!$AD$5</definedName>
    <definedName name="Pm" localSheetId="4">'D2'!$AD$5</definedName>
    <definedName name="Pm" localSheetId="5">'Dx'!$AD$5</definedName>
    <definedName name="Pm" localSheetId="6">'Final'!$AZ$6</definedName>
    <definedName name="Pm">#REF!</definedName>
    <definedName name="Pmx" localSheetId="3">'D1'!$AD$2:$AD$4</definedName>
    <definedName name="Pmx" localSheetId="4">'D2'!$AD$2:$AD$4</definedName>
    <definedName name="Pmx" localSheetId="5">'Dx'!$AD$2:$AD$4</definedName>
    <definedName name="Pmx" localSheetId="6">'Final'!$AZ$1:$AZ$4</definedName>
    <definedName name="Pmx">#REF!</definedName>
    <definedName name="PocDisc">'Final'!$AY$22</definedName>
    <definedName name="PreDisc" localSheetId="3">'D1'!$AD$16</definedName>
    <definedName name="PreDisc" localSheetId="4">'D2'!$AD$16</definedName>
    <definedName name="PreDisc" localSheetId="5">'Dx'!$AD$16</definedName>
    <definedName name="PreDisc">#REF!</definedName>
    <definedName name="Proc25" localSheetId="3">'D1'!$AD$18</definedName>
    <definedName name="Proc25" localSheetId="4">'D2'!$AD$18</definedName>
    <definedName name="Proc25">'Dx'!$AD$18</definedName>
    <definedName name="PST" localSheetId="3">'D1'!$AD$15</definedName>
    <definedName name="PST" localSheetId="4">'D2'!$AD$15</definedName>
    <definedName name="PST">'Dx'!$AD$15</definedName>
    <definedName name="Pu" localSheetId="3">'D1'!$R:$R</definedName>
    <definedName name="Pu" localSheetId="4">'D2'!$R:$R</definedName>
    <definedName name="Pu" localSheetId="5">'Dx'!$R:$R</definedName>
    <definedName name="Pu" localSheetId="6">'Final'!$U:$U</definedName>
    <definedName name="Pu">#REF!</definedName>
    <definedName name="Pv" localSheetId="3">'D1'!$Q:$Q</definedName>
    <definedName name="Pv" localSheetId="4">'D2'!$Q:$Q</definedName>
    <definedName name="Pv" localSheetId="5">'Dx'!$Q:$Q</definedName>
    <definedName name="Pv" localSheetId="6">'Final'!$T:$T</definedName>
    <definedName name="Pv">#REF!</definedName>
    <definedName name="Rd" localSheetId="3">'D1'!$N:$N</definedName>
    <definedName name="Rd" localSheetId="4">'D2'!$N:$N</definedName>
    <definedName name="Rd" localSheetId="5">'Dx'!$N:$N</definedName>
    <definedName name="Rd" localSheetId="6">'Final'!$Q:$Q</definedName>
    <definedName name="Rd">#REF!</definedName>
    <definedName name="Rn" localSheetId="3">'D1'!$AD$10</definedName>
    <definedName name="Rn" localSheetId="4">'D2'!$AD$10</definedName>
    <definedName name="Rn" localSheetId="5">'Dx'!$AD$10</definedName>
    <definedName name="Rn" localSheetId="6">'Final'!#REF!</definedName>
    <definedName name="Rn">#REF!</definedName>
    <definedName name="Rv" localSheetId="3">'D1'!$O:$O</definedName>
    <definedName name="Rv" localSheetId="4">'D2'!$O:$O</definedName>
    <definedName name="Rv" localSheetId="5">'Dx'!$O:$O</definedName>
    <definedName name="Rv" localSheetId="6">'Final'!$R:$R</definedName>
    <definedName name="Rv">#REF!</definedName>
    <definedName name="speed" localSheetId="3">'D1'!$J:$J</definedName>
    <definedName name="speed" localSheetId="4">'D2'!$J:$J</definedName>
    <definedName name="speed" localSheetId="5">'Dx'!$J:$J</definedName>
    <definedName name="speed" localSheetId="6">'Final'!$M:$M</definedName>
    <definedName name="speed">#REF!</definedName>
    <definedName name="StartList">'StartList'!$B$7:$J$66</definedName>
    <definedName name="startovníčíslo" localSheetId="3">'D1'!$B:$B</definedName>
    <definedName name="startovníčíslo" localSheetId="4">'D2'!$B:$B</definedName>
    <definedName name="startovníčíslo" localSheetId="5">'Dx'!$B:$B</definedName>
    <definedName name="startovníčíslo" localSheetId="6">'Final'!$B:$B</definedName>
    <definedName name="startovníčíslo">#REF!</definedName>
    <definedName name="task" localSheetId="3">'D1'!$A$17:$Z$76</definedName>
    <definedName name="task" localSheetId="4">'D2'!$A$17:$Z$76</definedName>
    <definedName name="task" localSheetId="5">'Dx'!$A$17:$Z$76</definedName>
    <definedName name="task">#REF!</definedName>
    <definedName name="taskdistance" localSheetId="3">'D1'!$G$11</definedName>
    <definedName name="taskdistance" localSheetId="4">'D2'!$G$11</definedName>
    <definedName name="taskdistance" localSheetId="5">'Dx'!$G$11</definedName>
    <definedName name="taskdistance" localSheetId="6">'Final'!#REF!</definedName>
    <definedName name="taskdistance">#REF!</definedName>
    <definedName name="TaskType" localSheetId="3">'D1'!$G$9</definedName>
    <definedName name="TaskType" localSheetId="4">'D2'!$G$9</definedName>
    <definedName name="TaskType">'Dx'!$G$9</definedName>
    <definedName name="time" localSheetId="3">'D1'!$I:$I</definedName>
    <definedName name="time" localSheetId="4">'D2'!$I:$I</definedName>
    <definedName name="time" localSheetId="5">'Dx'!$I:$I</definedName>
    <definedName name="time" localSheetId="6">'Final'!$L:$L</definedName>
    <definedName name="time">#REF!</definedName>
    <definedName name="Title1">'StartList'!$A$2</definedName>
    <definedName name="Title2">'StartList'!$A$3</definedName>
    <definedName name="typ" localSheetId="3">'D1'!$D:$D</definedName>
    <definedName name="typ" localSheetId="4">'D2'!$D:$D</definedName>
    <definedName name="typ" localSheetId="5">'Dx'!$D:$D</definedName>
    <definedName name="typ" localSheetId="6">'Final'!$G:$G</definedName>
    <definedName name="typ">#REF!</definedName>
    <definedName name="V" localSheetId="3">'D1'!$AD$8</definedName>
    <definedName name="V" localSheetId="4">'D2'!$AD$8</definedName>
    <definedName name="V" localSheetId="5">'Dx'!$AD$8</definedName>
    <definedName name="V" localSheetId="6">'Final'!#REF!</definedName>
    <definedName name="V">#REF!</definedName>
    <definedName name="vh" localSheetId="3">'D1'!$L:$L</definedName>
    <definedName name="vh" localSheetId="4">'D2'!$L:$L</definedName>
    <definedName name="vh" localSheetId="5">'Dx'!$L:$L</definedName>
    <definedName name="vh" localSheetId="6">'Final'!$O:$O</definedName>
    <definedName name="vh">#REF!</definedName>
  </definedNames>
  <calcPr fullCalcOnLoad="1"/>
</workbook>
</file>

<file path=xl/comments2.xml><?xml version="1.0" encoding="utf-8"?>
<comments xmlns="http://schemas.openxmlformats.org/spreadsheetml/2006/main">
  <authors>
    <author>Petr Koutn?</author>
  </authors>
  <commentList>
    <comment ref="A2" authorId="0">
      <text>
        <r>
          <rPr>
            <b/>
            <sz val="8"/>
            <rFont val="Tahoma"/>
            <family val="0"/>
          </rPr>
          <t>Tyto dva řádky se "obtisknou" v hlavičkách listů všech disciplín a na celkové výsledkové listině !</t>
        </r>
      </text>
    </comment>
    <comment ref="J5" authorId="0">
      <text>
        <r>
          <rPr>
            <b/>
            <sz val="8"/>
            <rFont val="Tahoma"/>
            <family val="0"/>
          </rPr>
          <t>Doplň vylosované pořadí pro 1. disciplínu. Dále sleduj list "Grid"</t>
        </r>
      </text>
    </comment>
    <comment ref="E5" authorId="0">
      <text>
        <r>
          <rPr>
            <b/>
            <sz val="8"/>
            <rFont val="Tahoma"/>
            <family val="0"/>
          </rPr>
          <t>Typ kluzáku zadej podle zkratek uvedených v poli "Typ" na listu "Koeficienty_větroňů"</t>
        </r>
      </text>
    </comment>
    <comment ref="I5" authorId="0">
      <text>
        <r>
          <rPr>
            <b/>
            <sz val="8"/>
            <rFont val="Tahoma"/>
            <family val="0"/>
          </rPr>
          <t>Index kluzáku bude doplněn automaticky podle typu kluzáku !</t>
        </r>
      </text>
    </comment>
    <comment ref="M5" authorId="0">
      <text>
        <r>
          <rPr>
            <b/>
            <sz val="8"/>
            <rFont val="Tahoma"/>
            <family val="0"/>
          </rPr>
          <t>Zadej název listu, ze kterého se zde objeví "Poznámka 2"</t>
        </r>
      </text>
    </comment>
  </commentList>
</comments>
</file>

<file path=xl/comments4.xml><?xml version="1.0" encoding="utf-8"?>
<comments xmlns="http://schemas.openxmlformats.org/spreadsheetml/2006/main">
  <authors>
    <author>Petr Koutn?</author>
  </authors>
  <commentList>
    <comment ref="AD16" authorId="0">
      <text>
        <r>
          <rPr>
            <b/>
            <sz val="8"/>
            <rFont val="Tahoma"/>
            <family val="0"/>
          </rPr>
          <t>Doplň název listu s předchozí disciplínou. Pokud jde o 1. disciplínu, nechej buňku prázdnou.</t>
        </r>
      </text>
    </comment>
    <comment ref="AD18" authorId="0">
      <text>
        <r>
          <rPr>
            <b/>
            <sz val="8"/>
            <rFont val="Tahoma"/>
            <family val="0"/>
          </rPr>
          <t>Doplň "Y" pro Ano a "N" pro ne</t>
        </r>
      </text>
    </comment>
    <comment ref="G8" authorId="0">
      <text>
        <r>
          <rPr>
            <b/>
            <sz val="8"/>
            <rFont val="Tahoma"/>
            <family val="0"/>
          </rPr>
          <t>Pro výpočet je nutno zadat počet soutěžících, kteří provedli soutěžní vzlet!!!</t>
        </r>
      </text>
    </comment>
    <comment ref="G11" authorId="0">
      <text>
        <r>
          <rPr>
            <b/>
            <sz val="8"/>
            <rFont val="Tahoma"/>
            <family val="0"/>
          </rPr>
          <t>Při rychlostním úkolu (AST) zadej skutečnou délku úkolu v km.
V případě Cat's Cradle (TDT), AAT, nebo PST zadej buď 0 km, nebo maximální dosaženou vzdálenost dne v km.</t>
        </r>
      </text>
    </comment>
    <comment ref="F16" authorId="0">
      <text>
        <r>
          <rPr>
            <b/>
            <sz val="8"/>
            <rFont val="Tahoma"/>
            <family val="0"/>
          </rPr>
          <t>V případě, že soutěžící nedosáhl cíle, nebo při Cat's Cradle (TDT), AAT, PST přepiš hodnotu vzdálenosti závodníka dle skutečně dosažené vzdálenosti soutěžícího !</t>
        </r>
      </text>
    </comment>
    <comment ref="G10" authorId="0">
      <text>
        <r>
          <rPr>
            <b/>
            <sz val="8"/>
            <rFont val="Tahoma"/>
            <family val="0"/>
          </rPr>
          <t>Vybírej pouze hodnoty z rozevíracího seznamu. Můžeš použít prázdnou hodnotu (nikoliv mezeru) !</t>
        </r>
      </text>
    </comment>
    <comment ref="G9" authorId="0">
      <text>
        <r>
          <rPr>
            <b/>
            <sz val="8"/>
            <rFont val="Tahoma"/>
            <family val="0"/>
          </rPr>
          <t>Vybírej pouze hodnoty z rozevíracího seznamu !</t>
        </r>
      </text>
    </comment>
  </commentList>
</comments>
</file>

<file path=xl/comments5.xml><?xml version="1.0" encoding="utf-8"?>
<comments xmlns="http://schemas.openxmlformats.org/spreadsheetml/2006/main">
  <authors>
    <author>Petr Koutn?</author>
  </authors>
  <commentList>
    <comment ref="AD16" authorId="0">
      <text>
        <r>
          <rPr>
            <b/>
            <sz val="8"/>
            <rFont val="Tahoma"/>
            <family val="0"/>
          </rPr>
          <t>Doplň název listu s předchozí disciplínou. Pokud jde o 1. disciplínu, nechej buňku prázdnou.</t>
        </r>
      </text>
    </comment>
    <comment ref="AD18" authorId="0">
      <text>
        <r>
          <rPr>
            <b/>
            <sz val="8"/>
            <rFont val="Tahoma"/>
            <family val="0"/>
          </rPr>
          <t>Doplň "Y" pro Ano a "N" pro ne</t>
        </r>
      </text>
    </comment>
    <comment ref="G8" authorId="0">
      <text>
        <r>
          <rPr>
            <b/>
            <sz val="8"/>
            <rFont val="Tahoma"/>
            <family val="0"/>
          </rPr>
          <t>Pro výpočet je nutno zadat počet soutěžících, kteří provedli soutěžní vzlet!!!</t>
        </r>
      </text>
    </comment>
    <comment ref="G11" authorId="0">
      <text>
        <r>
          <rPr>
            <b/>
            <sz val="8"/>
            <rFont val="Tahoma"/>
            <family val="0"/>
          </rPr>
          <t>Při rychlostním úkolu (AST) zadej skutečnou délku úkolu v km.
V případě Cat's Cradle (TDT), AAT, nebo PST zadej buď 0 km, nebo maximální dosaženou vzdálenost dne v km.</t>
        </r>
      </text>
    </comment>
    <comment ref="F16" authorId="0">
      <text>
        <r>
          <rPr>
            <b/>
            <sz val="8"/>
            <rFont val="Tahoma"/>
            <family val="0"/>
          </rPr>
          <t>V případě, že soutěžící nedosáhl cíle, nebo při Cat's Cradle (TDT), AAT, PST přepiš hodnotu vzdálenosti závodníka dle skutečně dosažené vzdálenosti soutěžícího !</t>
        </r>
      </text>
    </comment>
    <comment ref="G10" authorId="0">
      <text>
        <r>
          <rPr>
            <b/>
            <sz val="8"/>
            <rFont val="Tahoma"/>
            <family val="0"/>
          </rPr>
          <t>Vybírej pouze hodnoty z rozevíracího seznamu. Můžeš použít prázdnou hodnotu (nikoliv mezeru) !</t>
        </r>
      </text>
    </comment>
    <comment ref="G9" authorId="0">
      <text>
        <r>
          <rPr>
            <b/>
            <sz val="8"/>
            <rFont val="Tahoma"/>
            <family val="0"/>
          </rPr>
          <t>Vybírej pouze hodnoty z rozevíracího seznamu !</t>
        </r>
      </text>
    </comment>
  </commentList>
</comments>
</file>

<file path=xl/comments6.xml><?xml version="1.0" encoding="utf-8"?>
<comments xmlns="http://schemas.openxmlformats.org/spreadsheetml/2006/main">
  <authors>
    <author>Petr Koutn?</author>
  </authors>
  <commentList>
    <comment ref="AD16" authorId="0">
      <text>
        <r>
          <rPr>
            <b/>
            <sz val="8"/>
            <rFont val="Tahoma"/>
            <family val="0"/>
          </rPr>
          <t>Doplň název listu s předchozí disciplínou. Pokud jde o 1. disciplínu, nechej buňku prázdnou.</t>
        </r>
      </text>
    </comment>
    <comment ref="AD18" authorId="0">
      <text>
        <r>
          <rPr>
            <b/>
            <sz val="8"/>
            <rFont val="Tahoma"/>
            <family val="0"/>
          </rPr>
          <t>Doplň "Y" pro Ano a "N" pro ne</t>
        </r>
      </text>
    </comment>
    <comment ref="G8" authorId="0">
      <text>
        <r>
          <rPr>
            <b/>
            <sz val="8"/>
            <rFont val="Tahoma"/>
            <family val="0"/>
          </rPr>
          <t>Pro výpočet je nutno zadat počet soutěžících, kteří provedli soutěžní vzlet!!!</t>
        </r>
      </text>
    </comment>
    <comment ref="G11" authorId="0">
      <text>
        <r>
          <rPr>
            <b/>
            <sz val="8"/>
            <rFont val="Tahoma"/>
            <family val="0"/>
          </rPr>
          <t>Při rychlostním úkolu (AST) zadej skutečnou délku úkolu v km.
V případě Cat's Cradle (TDT), AAT, nebo PST zadej buď 0 km, nebo maximální dosaženou vzdálenost dne v km.</t>
        </r>
      </text>
    </comment>
    <comment ref="F16" authorId="0">
      <text>
        <r>
          <rPr>
            <b/>
            <sz val="8"/>
            <rFont val="Tahoma"/>
            <family val="0"/>
          </rPr>
          <t>V případě, že soutěžící nedosáhl cíle, nebo při Cat's Cradle (TDT), AAT, PST přepiš hodnotu vzdálenosti závodníka dle skutečně dosažené vzdálenosti soutěžícího !</t>
        </r>
      </text>
    </comment>
    <comment ref="G10" authorId="0">
      <text>
        <r>
          <rPr>
            <b/>
            <sz val="8"/>
            <rFont val="Tahoma"/>
            <family val="0"/>
          </rPr>
          <t>Vybírej pouze hodnoty z rozevíracího seznamu. Můžeš použít prázdnou hodnotu (nikoliv mezeru) !</t>
        </r>
      </text>
    </comment>
    <comment ref="G9" authorId="0">
      <text>
        <r>
          <rPr>
            <b/>
            <sz val="8"/>
            <rFont val="Tahoma"/>
            <family val="0"/>
          </rPr>
          <t>Vybírej pouze hodnoty z rozevíracího seznamu !</t>
        </r>
      </text>
    </comment>
  </commentList>
</comments>
</file>

<file path=xl/comments7.xml><?xml version="1.0" encoding="utf-8"?>
<comments xmlns="http://schemas.openxmlformats.org/spreadsheetml/2006/main">
  <authors>
    <author>Petr Koutn?</author>
  </authors>
  <commentList>
    <comment ref="AS7" authorId="0">
      <text>
        <r>
          <rPr>
            <b/>
            <sz val="8"/>
            <rFont val="Tahoma"/>
            <family val="0"/>
          </rPr>
          <t>Poznámka 2 se objeví na listu Startovní listiny. Tato poznámka se neobjeví při tisku.</t>
        </r>
      </text>
    </comment>
  </commentList>
</comments>
</file>

<file path=xl/sharedStrings.xml><?xml version="1.0" encoding="utf-8"?>
<sst xmlns="http://schemas.openxmlformats.org/spreadsheetml/2006/main" count="757" uniqueCount="264">
  <si>
    <t>Startovní číslo</t>
  </si>
  <si>
    <t>Jméno</t>
  </si>
  <si>
    <t>Typ</t>
  </si>
  <si>
    <t>Imatrikulace</t>
  </si>
  <si>
    <t>Aeroklub</t>
  </si>
  <si>
    <t>I</t>
  </si>
  <si>
    <t>LS-1D</t>
  </si>
  <si>
    <t>VSO-10</t>
  </si>
  <si>
    <t>ASW-15</t>
  </si>
  <si>
    <t>ASW-19</t>
  </si>
  <si>
    <t>VSO-10C</t>
  </si>
  <si>
    <t>Výsledková listina</t>
  </si>
  <si>
    <t>Pm1:</t>
  </si>
  <si>
    <t>Pm2:</t>
  </si>
  <si>
    <t>Disciplína číslo:</t>
  </si>
  <si>
    <t>Datum:</t>
  </si>
  <si>
    <t>Typ tratě:</t>
  </si>
  <si>
    <t>Délka tratě:</t>
  </si>
  <si>
    <t>Lh:</t>
  </si>
  <si>
    <t>Trať:</t>
  </si>
  <si>
    <t>Rn:</t>
  </si>
  <si>
    <t>Počet soutěžících, kteří provedli soutěžní vzlet:</t>
  </si>
  <si>
    <t>Jmého</t>
  </si>
  <si>
    <t>Vzdálenost km</t>
  </si>
  <si>
    <t>Odlet h:mm:ss</t>
  </si>
  <si>
    <t>Přílet h:mm:ss</t>
  </si>
  <si>
    <t>Čas h:mm:ss</t>
  </si>
  <si>
    <t>Rycjhlost km/h</t>
  </si>
  <si>
    <t>dh</t>
  </si>
  <si>
    <t>vh</t>
  </si>
  <si>
    <t>vh&gt;=V*2/3</t>
  </si>
  <si>
    <t>Rd</t>
  </si>
  <si>
    <t>Rv</t>
  </si>
  <si>
    <t>Pd</t>
  </si>
  <si>
    <t>Pv</t>
  </si>
  <si>
    <t>Pu</t>
  </si>
  <si>
    <t>Pc</t>
  </si>
  <si>
    <t>Body</t>
  </si>
  <si>
    <t>Body celkem</t>
  </si>
  <si>
    <t>Pořadí celkem:</t>
  </si>
  <si>
    <t>Poznámka</t>
  </si>
  <si>
    <t>Koeficient</t>
  </si>
  <si>
    <t>LS-4</t>
  </si>
  <si>
    <t>DG-300</t>
  </si>
  <si>
    <t>Pegase A</t>
  </si>
  <si>
    <t>Pegase B</t>
  </si>
  <si>
    <t>Jantar Std-2</t>
  </si>
  <si>
    <t>Jantar Std-3</t>
  </si>
  <si>
    <t>DG-100</t>
  </si>
  <si>
    <t>Cobra-15</t>
  </si>
  <si>
    <t>LS-1C</t>
  </si>
  <si>
    <t>Libelle Club</t>
  </si>
  <si>
    <t>L-33</t>
  </si>
  <si>
    <t>Sólo</t>
  </si>
  <si>
    <t>Cirrus Std.</t>
  </si>
  <si>
    <t>LS-1f</t>
  </si>
  <si>
    <t>Polygon</t>
  </si>
  <si>
    <t>Pořadí</t>
  </si>
  <si>
    <t>Součet umístění</t>
  </si>
  <si>
    <t>Body na vítěze</t>
  </si>
  <si>
    <t>Body na předchozího</t>
  </si>
  <si>
    <t>Průměrné umístění</t>
  </si>
  <si>
    <t>D</t>
  </si>
  <si>
    <t>V</t>
  </si>
  <si>
    <r>
      <t>P</t>
    </r>
    <r>
      <rPr>
        <vertAlign val="subscript"/>
        <sz val="10"/>
        <rFont val="Arial CE"/>
        <family val="2"/>
      </rPr>
      <t>M1</t>
    </r>
  </si>
  <si>
    <r>
      <t>P</t>
    </r>
    <r>
      <rPr>
        <vertAlign val="subscript"/>
        <sz val="10"/>
        <rFont val="Arial CE"/>
        <family val="2"/>
      </rPr>
      <t>M3</t>
    </r>
  </si>
  <si>
    <r>
      <t>P</t>
    </r>
    <r>
      <rPr>
        <vertAlign val="subscript"/>
        <sz val="10"/>
        <rFont val="Arial CE"/>
        <family val="2"/>
      </rPr>
      <t>M2</t>
    </r>
  </si>
  <si>
    <r>
      <t>P</t>
    </r>
    <r>
      <rPr>
        <vertAlign val="subscript"/>
        <sz val="10"/>
        <rFont val="Arial CE"/>
        <family val="2"/>
      </rPr>
      <t>M</t>
    </r>
  </si>
  <si>
    <r>
      <t>I</t>
    </r>
    <r>
      <rPr>
        <vertAlign val="subscript"/>
        <sz val="10"/>
        <rFont val="Arial CE"/>
        <family val="2"/>
      </rPr>
      <t>MAX</t>
    </r>
  </si>
  <si>
    <t>L</t>
  </si>
  <si>
    <r>
      <t>I</t>
    </r>
    <r>
      <rPr>
        <vertAlign val="subscript"/>
        <sz val="10"/>
        <rFont val="Arial CE"/>
        <family val="2"/>
      </rPr>
      <t>MIN</t>
    </r>
  </si>
  <si>
    <r>
      <t>R</t>
    </r>
    <r>
      <rPr>
        <vertAlign val="subscript"/>
        <sz val="10"/>
        <rFont val="Arial CE"/>
        <family val="2"/>
      </rPr>
      <t>D</t>
    </r>
  </si>
  <si>
    <r>
      <t>R</t>
    </r>
    <r>
      <rPr>
        <vertAlign val="subscript"/>
        <sz val="10"/>
        <rFont val="Arial CE"/>
        <family val="2"/>
      </rPr>
      <t>N</t>
    </r>
  </si>
  <si>
    <t>N</t>
  </si>
  <si>
    <r>
      <t>n</t>
    </r>
    <r>
      <rPr>
        <vertAlign val="subscript"/>
        <sz val="10"/>
        <rFont val="Arial CE"/>
        <family val="2"/>
      </rPr>
      <t>2/3</t>
    </r>
  </si>
  <si>
    <r>
      <t>P</t>
    </r>
    <r>
      <rPr>
        <vertAlign val="subscript"/>
        <sz val="10"/>
        <rFont val="Arial CE"/>
        <family val="2"/>
      </rPr>
      <t>D</t>
    </r>
  </si>
  <si>
    <r>
      <t>R</t>
    </r>
    <r>
      <rPr>
        <vertAlign val="subscript"/>
        <sz val="10"/>
        <rFont val="Arial CE"/>
        <family val="2"/>
      </rPr>
      <t>V</t>
    </r>
  </si>
  <si>
    <t>v</t>
  </si>
  <si>
    <r>
      <t>v</t>
    </r>
    <r>
      <rPr>
        <vertAlign val="subscript"/>
        <sz val="10"/>
        <rFont val="Arial CE"/>
        <family val="2"/>
      </rPr>
      <t>h</t>
    </r>
  </si>
  <si>
    <r>
      <t>P</t>
    </r>
    <r>
      <rPr>
        <vertAlign val="subscript"/>
        <sz val="10"/>
        <rFont val="Arial CE"/>
        <family val="2"/>
      </rPr>
      <t>V</t>
    </r>
  </si>
  <si>
    <r>
      <t>P</t>
    </r>
    <r>
      <rPr>
        <vertAlign val="subscript"/>
        <sz val="10"/>
        <rFont val="Arial CE"/>
        <family val="2"/>
      </rPr>
      <t>U</t>
    </r>
  </si>
  <si>
    <t>f</t>
  </si>
  <si>
    <r>
      <t>n</t>
    </r>
    <r>
      <rPr>
        <vertAlign val="subscript"/>
        <sz val="10"/>
        <rFont val="Arial CE"/>
        <family val="2"/>
      </rPr>
      <t>100</t>
    </r>
  </si>
  <si>
    <r>
      <t>P</t>
    </r>
    <r>
      <rPr>
        <vertAlign val="subscript"/>
        <sz val="10"/>
        <rFont val="Arial CE"/>
        <family val="2"/>
      </rPr>
      <t>C</t>
    </r>
  </si>
  <si>
    <t>l</t>
  </si>
  <si>
    <r>
      <t>v</t>
    </r>
    <r>
      <rPr>
        <vertAlign val="subscript"/>
        <sz val="10"/>
        <rFont val="Arial CE"/>
        <family val="2"/>
      </rPr>
      <t>VIN</t>
    </r>
  </si>
  <si>
    <r>
      <t>I</t>
    </r>
    <r>
      <rPr>
        <vertAlign val="subscript"/>
        <sz val="10"/>
        <rFont val="Arial CE"/>
        <family val="2"/>
      </rPr>
      <t>VIN</t>
    </r>
  </si>
  <si>
    <t>Index</t>
  </si>
  <si>
    <t>Neoficiální výsledky</t>
  </si>
  <si>
    <t>Body dnes</t>
  </si>
  <si>
    <t>Pořadí dnes</t>
  </si>
  <si>
    <t>Pořadí celkem</t>
  </si>
  <si>
    <t>Celkové pořadí</t>
  </si>
  <si>
    <t>Libelle Std.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</si>
  <si>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</si>
  <si>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</si>
  <si>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</si>
  <si>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</si>
  <si>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</si>
  <si>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</si>
  <si>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</si>
  <si>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</si>
  <si>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</si>
  <si>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</si>
  <si>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</si>
  <si>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</si>
  <si>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Nimbus 2</t>
  </si>
  <si>
    <t>304 CZ 17m</t>
  </si>
  <si>
    <t>304 CZ 15m</t>
  </si>
  <si>
    <t>Discus</t>
  </si>
  <si>
    <t>Kestrel 19</t>
  </si>
  <si>
    <t>VSB-62</t>
  </si>
  <si>
    <t>Vega</t>
  </si>
  <si>
    <t>M-35</t>
  </si>
  <si>
    <t>A-15</t>
  </si>
  <si>
    <t>M-28</t>
  </si>
  <si>
    <t>VSM-40</t>
  </si>
  <si>
    <t>Démant</t>
  </si>
  <si>
    <t>VT-16</t>
  </si>
  <si>
    <t>Orlík</t>
  </si>
  <si>
    <t>VT-116</t>
  </si>
  <si>
    <t>Orlík II</t>
  </si>
  <si>
    <t>M-25</t>
  </si>
  <si>
    <t>Alpin</t>
  </si>
  <si>
    <t>Alpin T</t>
  </si>
  <si>
    <t>PM3:</t>
  </si>
  <si>
    <t>Pm:</t>
  </si>
  <si>
    <t>Maximální denní body</t>
  </si>
  <si>
    <t>D:</t>
  </si>
  <si>
    <t>V:</t>
  </si>
  <si>
    <t>n2/3:</t>
  </si>
  <si>
    <t>n100:</t>
  </si>
  <si>
    <t>f:</t>
  </si>
  <si>
    <t>Maximální handicapovaná vzdálenost</t>
  </si>
  <si>
    <t>Maximální handicapovaná rychlost</t>
  </si>
  <si>
    <t>Počet závodníků, kteří dosáhli 2/3 max. handicapované rychlosti V</t>
  </si>
  <si>
    <t>Denní faktor</t>
  </si>
  <si>
    <t>List s předchozí disciplínou</t>
  </si>
  <si>
    <t>Konstanty:</t>
  </si>
  <si>
    <t>Startovní listina</t>
  </si>
  <si>
    <t xml:space="preserve">Statistika: </t>
  </si>
  <si>
    <t>Poznámky:</t>
  </si>
  <si>
    <t>V Křižanově:</t>
  </si>
  <si>
    <t>Vrchlabí</t>
  </si>
  <si>
    <t>Raná</t>
  </si>
  <si>
    <t>Trojúhelník</t>
  </si>
  <si>
    <t>OB</t>
  </si>
  <si>
    <t>x</t>
  </si>
  <si>
    <t>Region</t>
  </si>
  <si>
    <t>Pen/Bon
Body</t>
  </si>
  <si>
    <t>Pen/Bon
%</t>
  </si>
  <si>
    <t>Poznámka 2</t>
  </si>
  <si>
    <t>D13</t>
  </si>
  <si>
    <t>D14</t>
  </si>
  <si>
    <t>Výsledková listina letového úkolu</t>
  </si>
  <si>
    <t>xx.xx.xxxx</t>
  </si>
  <si>
    <t>xx</t>
  </si>
  <si>
    <t>xxx</t>
  </si>
  <si>
    <t>Křižanov - - Křižanov</t>
  </si>
  <si>
    <t/>
  </si>
  <si>
    <t>x:xx:xx</t>
  </si>
  <si>
    <t>n100%:</t>
  </si>
  <si>
    <t>Počet závodníků, kteří dosáhli 100 km handicapované vzdálenosti</t>
  </si>
  <si>
    <t>Počet závodníků v %, kteří dosáhli 100 km handicapované vzdálenosti</t>
  </si>
  <si>
    <t>Handicapovaná délka úkolu</t>
  </si>
  <si>
    <t>Počítat s minimálním počtem 25% soutěžících přes 100 km handicapované vzdálenosti</t>
  </si>
  <si>
    <t>Y</t>
  </si>
  <si>
    <t>Korigované body</t>
  </si>
  <si>
    <t>Rok Narození</t>
  </si>
  <si>
    <t>Rok narození</t>
  </si>
  <si>
    <t>Suma (true)</t>
  </si>
  <si>
    <t>Pořadí podle umístění</t>
  </si>
  <si>
    <t>Hlavní rozhodčí:</t>
  </si>
  <si>
    <t>Ředitel soutěže:</t>
  </si>
  <si>
    <t>Statistika</t>
  </si>
  <si>
    <t>Final</t>
  </si>
  <si>
    <t>"Poznámka 2" na listech disciplín:</t>
  </si>
  <si>
    <t>Bodováno:</t>
  </si>
  <si>
    <t>Grid v D1</t>
  </si>
  <si>
    <t>Pořadí kluzáků na Gridu</t>
  </si>
  <si>
    <t>Startovní číslo:</t>
  </si>
  <si>
    <t>Celkový počet soutěžících je:</t>
  </si>
  <si>
    <r>
      <t xml:space="preserve">Každý den se posouváme o </t>
    </r>
    <r>
      <rPr>
        <b/>
        <sz val="10"/>
        <color indexed="12"/>
        <rFont val="Arial CE"/>
        <family val="2"/>
      </rPr>
      <t>2/7</t>
    </r>
    <r>
      <rPr>
        <sz val="10"/>
        <rFont val="Arial CE"/>
        <family val="0"/>
      </rPr>
      <t xml:space="preserve"> dopředu, tedy o:</t>
    </r>
  </si>
  <si>
    <t>soutěžících.</t>
  </si>
  <si>
    <t>Koeficient váhy rychlostních bodů</t>
  </si>
  <si>
    <t>Typ letového úkolu:</t>
  </si>
  <si>
    <t>AST</t>
  </si>
  <si>
    <t>TDT</t>
  </si>
  <si>
    <t>ReadMe - několik informací o bodovacím systému plachtařských soutěží</t>
  </si>
  <si>
    <t>Orlíkovské přeháňky</t>
  </si>
  <si>
    <t>Hronov 1.5.-11.5.2003</t>
  </si>
  <si>
    <t>5509</t>
  </si>
  <si>
    <t>Suchánek</t>
  </si>
  <si>
    <t>OK-5509</t>
  </si>
  <si>
    <t>6922</t>
  </si>
  <si>
    <t>Slíva</t>
  </si>
  <si>
    <t>OK-6922</t>
  </si>
  <si>
    <t>Hronov</t>
  </si>
  <si>
    <t>3405</t>
  </si>
  <si>
    <t>Říkal</t>
  </si>
  <si>
    <t>OK-3405</t>
  </si>
  <si>
    <t>5524</t>
  </si>
  <si>
    <t>Bečvář</t>
  </si>
  <si>
    <t>OK-5524</t>
  </si>
  <si>
    <t>Souhrada</t>
  </si>
  <si>
    <t>7403</t>
  </si>
  <si>
    <t>Svoboda</t>
  </si>
  <si>
    <t>OK-7403</t>
  </si>
  <si>
    <t>Letkov</t>
  </si>
  <si>
    <t>2901</t>
  </si>
  <si>
    <t>Zavřel</t>
  </si>
  <si>
    <t>OK-2901</t>
  </si>
  <si>
    <t>Medlánky</t>
  </si>
  <si>
    <t>8406</t>
  </si>
  <si>
    <t>Slouka</t>
  </si>
  <si>
    <t>OK-8406</t>
  </si>
  <si>
    <t>4307</t>
  </si>
  <si>
    <t>Jalový</t>
  </si>
  <si>
    <t>OK-4307</t>
  </si>
  <si>
    <t>2903</t>
  </si>
  <si>
    <t>Klicnar</t>
  </si>
  <si>
    <t>M-18</t>
  </si>
  <si>
    <t>OK-2903</t>
  </si>
  <si>
    <t>4314</t>
  </si>
  <si>
    <t>Středa</t>
  </si>
  <si>
    <t>OK-4314</t>
  </si>
  <si>
    <t>9357</t>
  </si>
  <si>
    <t>Leník</t>
  </si>
  <si>
    <t>D-9357</t>
  </si>
  <si>
    <t>Foka</t>
  </si>
  <si>
    <t>Jirásek</t>
  </si>
  <si>
    <t>Teichmann</t>
  </si>
  <si>
    <t>V Hronově</t>
  </si>
  <si>
    <t>6444</t>
  </si>
  <si>
    <t>Konopka</t>
  </si>
  <si>
    <t>OK-6444</t>
  </si>
  <si>
    <t>Letňany</t>
  </si>
  <si>
    <t>3645</t>
  </si>
  <si>
    <t>SP-3645</t>
  </si>
  <si>
    <t>Gliwice</t>
  </si>
  <si>
    <t>2806</t>
  </si>
  <si>
    <t>Burdych</t>
  </si>
  <si>
    <t>Kielpikowsky</t>
  </si>
  <si>
    <t>L-13</t>
  </si>
  <si>
    <t>OK-2806</t>
  </si>
  <si>
    <t>N.Město</t>
  </si>
  <si>
    <t>4812</t>
  </si>
  <si>
    <t>Borůvka</t>
  </si>
  <si>
    <t>OK-4812</t>
  </si>
  <si>
    <t>OK-8401</t>
  </si>
  <si>
    <t>8401</t>
  </si>
  <si>
    <t>Disciplína číslo:1</t>
  </si>
  <si>
    <t>Yes</t>
  </si>
  <si>
    <t>Beneš</t>
  </si>
  <si>
    <t>OK-2429</t>
  </si>
  <si>
    <t>2429</t>
  </si>
  <si>
    <t>04.05.2003</t>
  </si>
  <si>
    <t>V.Poříčí-St.m.p.Sněž.-Suchý vrch-Vrchl.-V.Poříčí</t>
  </si>
  <si>
    <t>Cat's Cradle</t>
  </si>
  <si>
    <t>Velké Poříčí</t>
  </si>
  <si>
    <t>9.5.2003</t>
  </si>
  <si>
    <t>VT-125</t>
  </si>
  <si>
    <t>VT-425</t>
  </si>
  <si>
    <t>Oficiální výsledky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</si>
</sst>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&gt;0]0.0;[Red][=0]0.0;General"/>
    <numFmt numFmtId="171" formatCode="000\ \k\m"/>
    <numFmt numFmtId="172" formatCode="00\°00\‘00,"/>
    <numFmt numFmtId="173" formatCode="00\:00\:00"/>
    <numFmt numFmtId="174" formatCode="d/mmmm\ yyyy"/>
    <numFmt numFmtId="175" formatCode="000.0\ \k\m"/>
    <numFmt numFmtId="176" formatCode="0.00000000"/>
    <numFmt numFmtId="177" formatCode="0.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b/>
      <sz val="6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i/>
      <sz val="12"/>
      <color indexed="12"/>
      <name val="Arial CE"/>
      <family val="0"/>
    </font>
    <font>
      <sz val="10"/>
      <color indexed="14"/>
      <name val="Arial CE"/>
      <family val="2"/>
    </font>
    <font>
      <b/>
      <sz val="6"/>
      <color indexed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6"/>
      <color indexed="10"/>
      <name val="Arial CE"/>
      <family val="2"/>
    </font>
    <font>
      <vertAlign val="subscript"/>
      <sz val="10"/>
      <name val="Arial CE"/>
      <family val="2"/>
    </font>
    <font>
      <sz val="8"/>
      <color indexed="14"/>
      <name val="Arial CE"/>
      <family val="2"/>
    </font>
    <font>
      <sz val="10"/>
      <color indexed="12"/>
      <name val="Arial CE"/>
      <family val="2"/>
    </font>
    <font>
      <b/>
      <sz val="6"/>
      <color indexed="12"/>
      <name val="Arial CE"/>
      <family val="2"/>
    </font>
    <font>
      <sz val="10"/>
      <color indexed="57"/>
      <name val="Arial CE"/>
      <family val="2"/>
    </font>
    <font>
      <b/>
      <sz val="6"/>
      <color indexed="57"/>
      <name val="Arial CE"/>
      <family val="2"/>
    </font>
    <font>
      <b/>
      <sz val="8"/>
      <name val="Tahoma"/>
      <family val="0"/>
    </font>
    <font>
      <b/>
      <sz val="10"/>
      <color indexed="12"/>
      <name val="Arial CE"/>
      <family val="2"/>
    </font>
    <font>
      <b/>
      <sz val="8"/>
      <color indexed="12"/>
      <name val="Arial CE"/>
      <family val="2"/>
    </font>
    <font>
      <b/>
      <i/>
      <sz val="10"/>
      <color indexed="12"/>
      <name val="Arial CE"/>
      <family val="2"/>
    </font>
    <font>
      <b/>
      <i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64" fontId="17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1" fontId="11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164" fontId="20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/>
      <protection/>
    </xf>
    <xf numFmtId="0" fontId="19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1" fontId="0" fillId="2" borderId="0" xfId="0" applyNumberFormat="1" applyFill="1" applyAlignment="1" applyProtection="1">
      <alignment horizontal="center"/>
      <protection locked="0"/>
    </xf>
    <xf numFmtId="9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0" fillId="0" borderId="0" xfId="0" applyNumberFormat="1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1" fontId="0" fillId="2" borderId="0" xfId="0" applyNumberForma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21" fontId="19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" fontId="19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center" vertical="center" wrapText="1"/>
      <protection/>
    </xf>
    <xf numFmtId="175" fontId="6" fillId="2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2" fillId="2" borderId="0" xfId="0" applyFont="1" applyFill="1" applyAlignment="1" applyProtection="1">
      <alignment horizontal="center" vertical="center" wrapText="1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0" fillId="3" borderId="0" xfId="0" applyNumberFormat="1" applyFill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164" fontId="19" fillId="0" borderId="0" xfId="0" applyNumberFormat="1" applyFont="1" applyAlignment="1" applyProtection="1">
      <alignment horizontal="center"/>
      <protection/>
    </xf>
    <xf numFmtId="164" fontId="17" fillId="0" borderId="0" xfId="0" applyNumberFormat="1" applyFont="1" applyAlignment="1" applyProtection="1">
      <alignment horizontal="center"/>
      <protection/>
    </xf>
    <xf numFmtId="1" fontId="17" fillId="0" borderId="0" xfId="0" applyNumberFormat="1" applyFont="1" applyAlignment="1" applyProtection="1">
      <alignment horizontal="center"/>
      <protection/>
    </xf>
    <xf numFmtId="2" fontId="19" fillId="0" borderId="0" xfId="0" applyNumberFormat="1" applyFont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25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12" fillId="0" borderId="0" xfId="0" applyFont="1" applyAlignment="1" applyProtection="1">
      <alignment horizontal="center" vertical="center" wrapText="1"/>
      <protection/>
    </xf>
    <xf numFmtId="49" fontId="12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14" fontId="0" fillId="2" borderId="0" xfId="0" applyNumberFormat="1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0</xdr:rowOff>
    </xdr:from>
    <xdr:to>
      <xdr:col>17</xdr:col>
      <xdr:colOff>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161925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390525</xdr:colOff>
      <xdr:row>0</xdr:row>
      <xdr:rowOff>85725</xdr:rowOff>
    </xdr:from>
    <xdr:to>
      <xdr:col>12</xdr:col>
      <xdr:colOff>352425</xdr:colOff>
      <xdr:row>2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5725"/>
          <a:ext cx="105727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</xdr:row>
      <xdr:rowOff>57150</xdr:rowOff>
    </xdr:from>
    <xdr:to>
      <xdr:col>3</xdr:col>
      <xdr:colOff>304800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19075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1925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23900"/>
          <a:ext cx="1304925" cy="3238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1925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23900"/>
          <a:ext cx="1304925" cy="3238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1925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23900"/>
          <a:ext cx="1304925" cy="3238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61925"/>
          <a:ext cx="14287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23900"/>
          <a:ext cx="14287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B11:B11"/>
  <sheetViews>
    <sheetView workbookViewId="0" topLeftCell="A1">
      <selection activeCell="A1" sqref="A1"/>
    </sheetView>
  </sheetViews>
  <sheetFormatPr defaultColWidth="9.00390625" defaultRowHeight="12.75"/>
  <sheetData>
    <row r="11" ht="12.75">
      <c r="B11" t="s">
        <v>188</v>
      </c>
    </row>
  </sheetData>
  <printOptions/>
  <pageMargins left="0.75" right="0.75" top="1" bottom="1" header="0.4921259845" footer="0.4921259845"/>
  <pageSetup orientation="portrait" paperSize="9" r:id="rId3"/>
  <legacyDrawing r:id="rId2"/>
  <oleObjects>
    <oleObject progId="dokument" dvAspect="DVASPECT_ICON" shapeId="6817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A73"/>
  <sheetViews>
    <sheetView workbookViewId="0" topLeftCell="B1">
      <selection activeCell="D27" sqref="D27"/>
    </sheetView>
  </sheetViews>
  <sheetFormatPr defaultColWidth="9.00390625" defaultRowHeight="12.75"/>
  <cols>
    <col min="1" max="1" width="3.625" style="24" customWidth="1"/>
    <col min="2" max="2" width="8.00390625" style="23" bestFit="1" customWidth="1"/>
    <col min="3" max="3" width="20.75390625" style="24" customWidth="1"/>
    <col min="4" max="4" width="10.75390625" style="24" customWidth="1"/>
    <col min="5" max="5" width="11.00390625" style="24" bestFit="1" customWidth="1"/>
    <col min="6" max="6" width="10.75390625" style="24" bestFit="1" customWidth="1"/>
    <col min="7" max="7" width="13.75390625" style="24" customWidth="1"/>
    <col min="8" max="8" width="6.375" style="26" bestFit="1" customWidth="1"/>
    <col min="9" max="9" width="5.25390625" style="25" bestFit="1" customWidth="1"/>
    <col min="10" max="10" width="7.875" style="25" bestFit="1" customWidth="1"/>
    <col min="11" max="11" width="5.25390625" style="25" customWidth="1"/>
    <col min="12" max="12" width="9.125" style="24" customWidth="1"/>
    <col min="13" max="26" width="4.75390625" style="26" customWidth="1"/>
    <col min="27" max="16384" width="9.125" style="24" customWidth="1"/>
  </cols>
  <sheetData>
    <row r="1" spans="1:11" ht="12.75">
      <c r="A1" s="123" t="s">
        <v>139</v>
      </c>
      <c r="B1" s="123"/>
      <c r="C1" s="123"/>
      <c r="D1" s="123"/>
      <c r="E1" s="123"/>
      <c r="F1" s="123"/>
      <c r="G1" s="123"/>
      <c r="H1" s="123"/>
      <c r="I1" s="123"/>
      <c r="J1" s="61"/>
      <c r="K1" s="61"/>
    </row>
    <row r="2" spans="1:11" ht="15.75">
      <c r="A2" s="124" t="s">
        <v>189</v>
      </c>
      <c r="B2" s="124"/>
      <c r="C2" s="124"/>
      <c r="D2" s="124"/>
      <c r="E2" s="124"/>
      <c r="F2" s="124"/>
      <c r="G2" s="124"/>
      <c r="H2" s="124"/>
      <c r="I2" s="124"/>
      <c r="J2" s="24"/>
      <c r="K2" s="24"/>
    </row>
    <row r="3" spans="1:11" ht="15.75">
      <c r="A3" s="124" t="s">
        <v>190</v>
      </c>
      <c r="B3" s="124"/>
      <c r="C3" s="124"/>
      <c r="D3" s="124"/>
      <c r="E3" s="124"/>
      <c r="F3" s="124"/>
      <c r="G3" s="124"/>
      <c r="H3" s="124"/>
      <c r="I3" s="124"/>
      <c r="J3" s="24"/>
      <c r="K3" s="24"/>
    </row>
    <row r="4" spans="4:27" ht="12.75">
      <c r="D4" s="26"/>
      <c r="M4" s="125" t="s">
        <v>176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2:27" s="117" customFormat="1" ht="24" customHeight="1">
      <c r="B5" s="118" t="s">
        <v>0</v>
      </c>
      <c r="C5" s="117" t="s">
        <v>1</v>
      </c>
      <c r="D5" s="117" t="s">
        <v>169</v>
      </c>
      <c r="E5" s="117" t="s">
        <v>2</v>
      </c>
      <c r="F5" s="117" t="s">
        <v>3</v>
      </c>
      <c r="G5" s="117" t="s">
        <v>4</v>
      </c>
      <c r="H5" s="117" t="s">
        <v>148</v>
      </c>
      <c r="I5" s="119" t="s">
        <v>87</v>
      </c>
      <c r="J5" s="119" t="s">
        <v>178</v>
      </c>
      <c r="K5" s="119"/>
      <c r="M5" s="95" t="s">
        <v>94</v>
      </c>
      <c r="N5" s="95" t="s">
        <v>95</v>
      </c>
      <c r="O5" s="95" t="s">
        <v>96</v>
      </c>
      <c r="P5" s="95" t="s">
        <v>97</v>
      </c>
      <c r="Q5" s="95" t="s">
        <v>98</v>
      </c>
      <c r="R5" s="95" t="s">
        <v>99</v>
      </c>
      <c r="S5" s="95" t="s">
        <v>100</v>
      </c>
      <c r="T5" s="95" t="s">
        <v>101</v>
      </c>
      <c r="U5" s="95" t="s">
        <v>102</v>
      </c>
      <c r="V5" s="95" t="s">
        <v>103</v>
      </c>
      <c r="W5" s="95" t="s">
        <v>104</v>
      </c>
      <c r="X5" s="95" t="s">
        <v>105</v>
      </c>
      <c r="Y5" s="95" t="s">
        <v>152</v>
      </c>
      <c r="Z5" s="95" t="s">
        <v>153</v>
      </c>
      <c r="AA5" s="95" t="s">
        <v>175</v>
      </c>
    </row>
    <row r="6" spans="4:26" ht="12.75">
      <c r="D6" s="57"/>
      <c r="L6" s="24" t="s">
        <v>177</v>
      </c>
      <c r="M6" s="102" t="s">
        <v>252</v>
      </c>
      <c r="N6" s="102" t="s">
        <v>252</v>
      </c>
      <c r="O6" s="102" t="str">
        <f aca="true" ca="1" t="shared" si="0" ref="O6:Z6">IF(ISERROR(MAX(INDIRECT(O$5&amp;"!Body"))),"No",IF(MAX(INDIRECT(O$5&amp;"!Body"))&gt;0,"Yes","No"))</f>
        <v>No</v>
      </c>
      <c r="P6" s="102" t="str">
        <f ca="1" t="shared" si="0"/>
        <v>No</v>
      </c>
      <c r="Q6" s="102" t="str">
        <f ca="1" t="shared" si="0"/>
        <v>No</v>
      </c>
      <c r="R6" s="102" t="str">
        <f ca="1" t="shared" si="0"/>
        <v>No</v>
      </c>
      <c r="S6" s="102" t="str">
        <f ca="1" t="shared" si="0"/>
        <v>No</v>
      </c>
      <c r="T6" s="102" t="str">
        <f ca="1" t="shared" si="0"/>
        <v>No</v>
      </c>
      <c r="U6" s="102" t="str">
        <f ca="1" t="shared" si="0"/>
        <v>No</v>
      </c>
      <c r="V6" s="102" t="str">
        <f ca="1" t="shared" si="0"/>
        <v>No</v>
      </c>
      <c r="W6" s="102" t="str">
        <f ca="1" t="shared" si="0"/>
        <v>No</v>
      </c>
      <c r="X6" s="102" t="str">
        <f ca="1" t="shared" si="0"/>
        <v>No</v>
      </c>
      <c r="Y6" s="102" t="str">
        <f ca="1" t="shared" si="0"/>
        <v>No</v>
      </c>
      <c r="Z6" s="102" t="str">
        <f ca="1" t="shared" si="0"/>
        <v>No</v>
      </c>
    </row>
    <row r="7" spans="1:27" ht="12.75">
      <c r="A7" s="120">
        <v>1</v>
      </c>
      <c r="B7" s="20" t="s">
        <v>191</v>
      </c>
      <c r="C7" s="19" t="s">
        <v>192</v>
      </c>
      <c r="D7" s="96"/>
      <c r="E7" s="19" t="s">
        <v>120</v>
      </c>
      <c r="F7" s="19" t="s">
        <v>193</v>
      </c>
      <c r="G7" s="19" t="s">
        <v>197</v>
      </c>
      <c r="H7" s="13"/>
      <c r="I7" s="120">
        <f aca="true" t="shared" si="1" ref="I7:I66">IF(E7="","",VLOOKUP(E7,Koef,3,0))</f>
        <v>86</v>
      </c>
      <c r="J7" s="97">
        <v>9</v>
      </c>
      <c r="K7" s="120"/>
      <c r="N7" s="26">
        <f aca="true" ca="1" t="shared" si="2" ref="N7:Z22">IF($B7="","",IF(ISERROR(VLOOKUP($B7,INDIRECT(N$5&amp;"!$B:$Z"),25,0)),"",IF(VLOOKUP($B7,INDIRECT(N$5&amp;"!$B:$Z"),25,0)=0,"",VLOOKUP($B7,INDIRECT(N$5&amp;"!$B:$Z"),25,0))))</f>
      </c>
      <c r="O7" s="26">
        <f ca="1" t="shared" si="2"/>
      </c>
      <c r="P7" s="26">
        <f ca="1" t="shared" si="2"/>
      </c>
      <c r="Q7" s="26">
        <f ca="1" t="shared" si="2"/>
      </c>
      <c r="R7" s="26">
        <f ca="1" t="shared" si="2"/>
      </c>
      <c r="S7" s="26">
        <f ca="1" t="shared" si="2"/>
      </c>
      <c r="T7" s="26">
        <f ca="1" t="shared" si="2"/>
      </c>
      <c r="U7" s="26">
        <f ca="1" t="shared" si="2"/>
      </c>
      <c r="V7" s="26">
        <f ca="1" t="shared" si="2"/>
      </c>
      <c r="W7" s="26">
        <f ca="1" t="shared" si="2"/>
      </c>
      <c r="X7" s="26">
        <f ca="1" t="shared" si="2"/>
      </c>
      <c r="Y7" s="26">
        <f ca="1" t="shared" si="2"/>
      </c>
      <c r="Z7" s="26">
        <f ca="1" t="shared" si="2"/>
      </c>
      <c r="AA7" s="26">
        <f ca="1">IF($B7="","",IF(ISERROR(VLOOKUP($B7,INDIRECT(AA$5&amp;"!$B:$AS"),44,0)),"",IF(VLOOKUP($B7,INDIRECT(AA$5&amp;"!$B:$AS"),44,0)=0,"",VLOOKUP($B7,INDIRECT(AA$5&amp;"!$B:$AS"),44,0))))</f>
      </c>
    </row>
    <row r="8" spans="1:27" ht="12.75">
      <c r="A8" s="120">
        <v>2</v>
      </c>
      <c r="B8" s="20" t="s">
        <v>194</v>
      </c>
      <c r="C8" s="19" t="s">
        <v>195</v>
      </c>
      <c r="D8" s="96"/>
      <c r="E8" s="19" t="s">
        <v>120</v>
      </c>
      <c r="F8" s="19" t="s">
        <v>196</v>
      </c>
      <c r="G8" s="19" t="s">
        <v>197</v>
      </c>
      <c r="H8" s="13"/>
      <c r="I8" s="120">
        <f t="shared" si="1"/>
        <v>86</v>
      </c>
      <c r="J8" s="97">
        <v>5</v>
      </c>
      <c r="K8" s="120"/>
      <c r="M8" s="26">
        <f aca="true" ca="1" t="shared" si="3" ref="M8:Z39">IF($B8="","",IF(ISERROR(VLOOKUP($B8,INDIRECT(M$5&amp;"!$B:$Z"),25,0)),"",IF(VLOOKUP($B8,INDIRECT(M$5&amp;"!$B:$Z"),25,0)=0,"",VLOOKUP($B8,INDIRECT(M$5&amp;"!$B:$Z"),25,0))))</f>
      </c>
      <c r="N8" s="26">
        <f ca="1" t="shared" si="2"/>
      </c>
      <c r="O8" s="26">
        <f ca="1" t="shared" si="2"/>
      </c>
      <c r="P8" s="26">
        <f ca="1" t="shared" si="2"/>
      </c>
      <c r="Q8" s="26">
        <f ca="1" t="shared" si="2"/>
      </c>
      <c r="R8" s="26">
        <f ca="1" t="shared" si="2"/>
      </c>
      <c r="S8" s="26">
        <f ca="1" t="shared" si="2"/>
      </c>
      <c r="T8" s="26">
        <f ca="1" t="shared" si="2"/>
      </c>
      <c r="U8" s="26">
        <f ca="1" t="shared" si="2"/>
      </c>
      <c r="V8" s="26">
        <f ca="1" t="shared" si="2"/>
      </c>
      <c r="W8" s="26">
        <f ca="1" t="shared" si="2"/>
      </c>
      <c r="X8" s="26">
        <f ca="1" t="shared" si="2"/>
      </c>
      <c r="Y8" s="26">
        <f ca="1" t="shared" si="2"/>
      </c>
      <c r="Z8" s="26">
        <f ca="1" t="shared" si="2"/>
      </c>
      <c r="AA8" s="26">
        <f aca="true" ca="1" t="shared" si="4" ref="AA8:AA66">IF($B8="","",IF(ISERROR(VLOOKUP($B8,INDIRECT(AA$5&amp;"!$B:$AS"),44,0)),"",IF(VLOOKUP($B8,INDIRECT(AA$5&amp;"!$B:$AS"),44,0)=0,"",VLOOKUP($B8,INDIRECT(AA$5&amp;"!$B:$AS"),44,0))))</f>
      </c>
    </row>
    <row r="9" spans="1:27" ht="12.75">
      <c r="A9" s="120">
        <v>3</v>
      </c>
      <c r="B9" s="20" t="s">
        <v>198</v>
      </c>
      <c r="C9" s="19" t="s">
        <v>199</v>
      </c>
      <c r="D9" s="96"/>
      <c r="E9" s="19" t="s">
        <v>118</v>
      </c>
      <c r="F9" s="19" t="s">
        <v>200</v>
      </c>
      <c r="G9" s="19" t="s">
        <v>197</v>
      </c>
      <c r="H9" s="13"/>
      <c r="I9" s="120">
        <f t="shared" si="1"/>
        <v>86</v>
      </c>
      <c r="J9" s="97">
        <v>8</v>
      </c>
      <c r="K9" s="120"/>
      <c r="N9" s="26">
        <f ca="1" t="shared" si="2"/>
      </c>
      <c r="O9" s="26">
        <f ca="1" t="shared" si="2"/>
      </c>
      <c r="P9" s="26">
        <f ca="1" t="shared" si="2"/>
      </c>
      <c r="Q9" s="26">
        <f ca="1" t="shared" si="2"/>
      </c>
      <c r="R9" s="26">
        <f ca="1" t="shared" si="2"/>
      </c>
      <c r="S9" s="26">
        <f ca="1" t="shared" si="2"/>
      </c>
      <c r="T9" s="26">
        <f ca="1" t="shared" si="2"/>
      </c>
      <c r="U9" s="26">
        <f ca="1" t="shared" si="2"/>
      </c>
      <c r="V9" s="26">
        <f ca="1" t="shared" si="2"/>
      </c>
      <c r="W9" s="26">
        <f ca="1" t="shared" si="2"/>
      </c>
      <c r="X9" s="26">
        <f ca="1" t="shared" si="2"/>
      </c>
      <c r="Y9" s="26">
        <f ca="1" t="shared" si="2"/>
      </c>
      <c r="Z9" s="26">
        <f ca="1" t="shared" si="2"/>
      </c>
      <c r="AA9" s="26">
        <f ca="1" t="shared" si="4"/>
      </c>
    </row>
    <row r="10" spans="1:27" ht="12.75">
      <c r="A10" s="120">
        <v>4</v>
      </c>
      <c r="B10" s="20" t="s">
        <v>201</v>
      </c>
      <c r="C10" s="19" t="s">
        <v>202</v>
      </c>
      <c r="D10" s="96"/>
      <c r="E10" s="19" t="s">
        <v>120</v>
      </c>
      <c r="F10" s="19" t="s">
        <v>203</v>
      </c>
      <c r="G10" s="19" t="s">
        <v>144</v>
      </c>
      <c r="H10" s="13"/>
      <c r="I10" s="120">
        <f t="shared" si="1"/>
        <v>86</v>
      </c>
      <c r="J10" s="97">
        <v>16</v>
      </c>
      <c r="K10" s="120"/>
      <c r="M10" s="26">
        <f ca="1" t="shared" si="3"/>
      </c>
      <c r="N10" s="26">
        <f ca="1" t="shared" si="2"/>
      </c>
      <c r="O10" s="26">
        <f ca="1" t="shared" si="2"/>
      </c>
      <c r="P10" s="26">
        <f ca="1" t="shared" si="2"/>
      </c>
      <c r="Q10" s="26">
        <f ca="1" t="shared" si="2"/>
      </c>
      <c r="R10" s="26">
        <f ca="1" t="shared" si="2"/>
      </c>
      <c r="S10" s="26">
        <f ca="1" t="shared" si="2"/>
      </c>
      <c r="T10" s="26">
        <f ca="1" t="shared" si="2"/>
      </c>
      <c r="U10" s="26">
        <f ca="1" t="shared" si="2"/>
      </c>
      <c r="V10" s="26">
        <f ca="1" t="shared" si="2"/>
      </c>
      <c r="W10" s="26">
        <f ca="1" t="shared" si="2"/>
      </c>
      <c r="X10" s="26">
        <f ca="1" t="shared" si="2"/>
      </c>
      <c r="Y10" s="26">
        <f ca="1" t="shared" si="2"/>
      </c>
      <c r="Z10" s="26">
        <f ca="1" t="shared" si="2"/>
      </c>
      <c r="AA10" s="26">
        <f ca="1" t="shared" si="4"/>
      </c>
    </row>
    <row r="11" spans="1:27" ht="12.75">
      <c r="A11" s="120">
        <v>5</v>
      </c>
      <c r="B11" s="20" t="s">
        <v>250</v>
      </c>
      <c r="C11" s="19" t="s">
        <v>204</v>
      </c>
      <c r="D11" s="96"/>
      <c r="E11" s="19" t="s">
        <v>120</v>
      </c>
      <c r="F11" s="19" t="s">
        <v>249</v>
      </c>
      <c r="G11" s="19" t="s">
        <v>144</v>
      </c>
      <c r="H11" s="13"/>
      <c r="I11" s="120">
        <f t="shared" si="1"/>
        <v>86</v>
      </c>
      <c r="J11" s="97">
        <v>13</v>
      </c>
      <c r="K11" s="120"/>
      <c r="M11" s="26">
        <f ca="1" t="shared" si="3"/>
      </c>
      <c r="N11" s="26">
        <f ca="1" t="shared" si="2"/>
      </c>
      <c r="O11" s="26">
        <f ca="1" t="shared" si="2"/>
      </c>
      <c r="P11" s="26">
        <f ca="1" t="shared" si="2"/>
      </c>
      <c r="Q11" s="26">
        <f ca="1" t="shared" si="2"/>
      </c>
      <c r="R11" s="26">
        <f ca="1" t="shared" si="2"/>
      </c>
      <c r="S11" s="26">
        <f ca="1" t="shared" si="2"/>
      </c>
      <c r="T11" s="26">
        <f ca="1" t="shared" si="2"/>
      </c>
      <c r="U11" s="26">
        <f ca="1" t="shared" si="2"/>
      </c>
      <c r="V11" s="26">
        <f ca="1" t="shared" si="2"/>
      </c>
      <c r="W11" s="26">
        <f ca="1" t="shared" si="2"/>
      </c>
      <c r="X11" s="26">
        <f ca="1" t="shared" si="2"/>
      </c>
      <c r="Y11" s="26">
        <f ca="1" t="shared" si="2"/>
      </c>
      <c r="Z11" s="26">
        <f ca="1" t="shared" si="2"/>
      </c>
      <c r="AA11" s="26">
        <f ca="1" t="shared" si="4"/>
      </c>
    </row>
    <row r="12" spans="1:27" ht="12.75">
      <c r="A12" s="120">
        <v>6</v>
      </c>
      <c r="B12" s="20" t="s">
        <v>233</v>
      </c>
      <c r="C12" s="19" t="s">
        <v>234</v>
      </c>
      <c r="D12" s="96"/>
      <c r="E12" s="19" t="s">
        <v>120</v>
      </c>
      <c r="F12" s="19" t="s">
        <v>235</v>
      </c>
      <c r="G12" s="19" t="s">
        <v>236</v>
      </c>
      <c r="H12" s="13"/>
      <c r="I12" s="120">
        <f t="shared" si="1"/>
        <v>86</v>
      </c>
      <c r="J12" s="97">
        <v>12</v>
      </c>
      <c r="K12" s="120"/>
      <c r="M12" s="26">
        <f ca="1" t="shared" si="3"/>
      </c>
      <c r="N12" s="26">
        <f ca="1" t="shared" si="2"/>
      </c>
      <c r="O12" s="26">
        <f ca="1" t="shared" si="2"/>
      </c>
      <c r="P12" s="26">
        <f ca="1" t="shared" si="2"/>
      </c>
      <c r="Q12" s="26">
        <f ca="1" t="shared" si="2"/>
      </c>
      <c r="R12" s="26">
        <f ca="1" t="shared" si="2"/>
      </c>
      <c r="S12" s="26">
        <f ca="1" t="shared" si="2"/>
      </c>
      <c r="T12" s="26">
        <f ca="1" t="shared" si="2"/>
      </c>
      <c r="U12" s="26">
        <f ca="1" t="shared" si="2"/>
      </c>
      <c r="V12" s="26">
        <f ca="1" t="shared" si="2"/>
      </c>
      <c r="W12" s="26">
        <f ca="1" t="shared" si="2"/>
      </c>
      <c r="X12" s="26">
        <f ca="1" t="shared" si="2"/>
      </c>
      <c r="Y12" s="26">
        <f ca="1" t="shared" si="2"/>
      </c>
      <c r="Z12" s="26">
        <f ca="1" t="shared" si="2"/>
      </c>
      <c r="AA12" s="26">
        <f ca="1" t="shared" si="4"/>
      </c>
    </row>
    <row r="13" spans="1:27" ht="12.75">
      <c r="A13" s="120">
        <v>7</v>
      </c>
      <c r="B13" s="20" t="s">
        <v>205</v>
      </c>
      <c r="C13" s="19" t="s">
        <v>206</v>
      </c>
      <c r="D13" s="96"/>
      <c r="E13" s="19" t="s">
        <v>120</v>
      </c>
      <c r="F13" s="19" t="s">
        <v>207</v>
      </c>
      <c r="G13" s="19" t="s">
        <v>208</v>
      </c>
      <c r="H13" s="13"/>
      <c r="I13" s="120">
        <f t="shared" si="1"/>
        <v>86</v>
      </c>
      <c r="J13" s="97">
        <v>14</v>
      </c>
      <c r="K13" s="120"/>
      <c r="M13" s="26">
        <f ca="1" t="shared" si="3"/>
      </c>
      <c r="N13" s="26">
        <f ca="1" t="shared" si="2"/>
      </c>
      <c r="O13" s="26">
        <f ca="1" t="shared" si="2"/>
      </c>
      <c r="P13" s="26">
        <f ca="1" t="shared" si="2"/>
      </c>
      <c r="Q13" s="26">
        <f ca="1" t="shared" si="2"/>
      </c>
      <c r="R13" s="26">
        <f ca="1" t="shared" si="2"/>
      </c>
      <c r="S13" s="26">
        <f ca="1" t="shared" si="2"/>
      </c>
      <c r="T13" s="26">
        <f ca="1" t="shared" si="2"/>
      </c>
      <c r="U13" s="26">
        <f ca="1" t="shared" si="2"/>
      </c>
      <c r="V13" s="26">
        <f ca="1" t="shared" si="2"/>
      </c>
      <c r="W13" s="26">
        <f ca="1" t="shared" si="2"/>
      </c>
      <c r="X13" s="26">
        <f ca="1" t="shared" si="2"/>
      </c>
      <c r="Y13" s="26">
        <f ca="1" t="shared" si="2"/>
      </c>
      <c r="Z13" s="26">
        <f ca="1" t="shared" si="2"/>
      </c>
      <c r="AA13" s="26">
        <f ca="1" t="shared" si="4"/>
      </c>
    </row>
    <row r="14" spans="1:27" ht="12.75">
      <c r="A14" s="120">
        <v>8</v>
      </c>
      <c r="B14" s="20" t="s">
        <v>209</v>
      </c>
      <c r="C14" s="19" t="s">
        <v>210</v>
      </c>
      <c r="D14" s="96"/>
      <c r="E14" s="19" t="s">
        <v>113</v>
      </c>
      <c r="F14" s="19" t="s">
        <v>211</v>
      </c>
      <c r="G14" s="19" t="s">
        <v>212</v>
      </c>
      <c r="H14" s="13"/>
      <c r="I14" s="120">
        <f t="shared" si="1"/>
        <v>92</v>
      </c>
      <c r="J14" s="97">
        <v>4</v>
      </c>
      <c r="K14" s="120"/>
      <c r="M14" s="26">
        <f ca="1" t="shared" si="3"/>
      </c>
      <c r="N14" s="26">
        <f ca="1" t="shared" si="2"/>
      </c>
      <c r="O14" s="26">
        <f ca="1" t="shared" si="2"/>
      </c>
      <c r="P14" s="26">
        <f ca="1" t="shared" si="2"/>
      </c>
      <c r="Q14" s="26">
        <f ca="1" t="shared" si="2"/>
      </c>
      <c r="R14" s="26">
        <f ca="1" t="shared" si="2"/>
      </c>
      <c r="S14" s="26">
        <f ca="1" t="shared" si="2"/>
      </c>
      <c r="T14" s="26">
        <f ca="1" t="shared" si="2"/>
      </c>
      <c r="U14" s="26">
        <f ca="1" t="shared" si="2"/>
      </c>
      <c r="V14" s="26">
        <f ca="1" t="shared" si="2"/>
      </c>
      <c r="W14" s="26">
        <f ca="1" t="shared" si="2"/>
      </c>
      <c r="X14" s="26">
        <f ca="1" t="shared" si="2"/>
      </c>
      <c r="Y14" s="26">
        <f ca="1" t="shared" si="2"/>
      </c>
      <c r="Z14" s="26">
        <f ca="1" t="shared" si="2"/>
      </c>
      <c r="AA14" s="26">
        <f ca="1" t="shared" si="4"/>
      </c>
    </row>
    <row r="15" spans="1:27" ht="12.75">
      <c r="A15" s="120">
        <v>9</v>
      </c>
      <c r="B15" s="20" t="s">
        <v>213</v>
      </c>
      <c r="C15" s="19" t="s">
        <v>214</v>
      </c>
      <c r="D15" s="96"/>
      <c r="E15" s="19" t="s">
        <v>120</v>
      </c>
      <c r="F15" s="19" t="s">
        <v>215</v>
      </c>
      <c r="G15" s="19" t="s">
        <v>212</v>
      </c>
      <c r="H15" s="13"/>
      <c r="I15" s="120">
        <f t="shared" si="1"/>
        <v>86</v>
      </c>
      <c r="J15" s="97">
        <v>7</v>
      </c>
      <c r="K15" s="120"/>
      <c r="N15" s="26">
        <f ca="1" t="shared" si="2"/>
      </c>
      <c r="O15" s="26">
        <f ca="1" t="shared" si="2"/>
      </c>
      <c r="P15" s="26">
        <f ca="1" t="shared" si="2"/>
      </c>
      <c r="Q15" s="26">
        <f ca="1" t="shared" si="2"/>
      </c>
      <c r="R15" s="26">
        <f ca="1" t="shared" si="2"/>
      </c>
      <c r="S15" s="26">
        <f ca="1" t="shared" si="2"/>
      </c>
      <c r="T15" s="26">
        <f ca="1" t="shared" si="2"/>
      </c>
      <c r="U15" s="26">
        <f ca="1" t="shared" si="2"/>
      </c>
      <c r="V15" s="26">
        <f ca="1" t="shared" si="2"/>
      </c>
      <c r="W15" s="26">
        <f ca="1" t="shared" si="2"/>
      </c>
      <c r="X15" s="26">
        <f ca="1" t="shared" si="2"/>
      </c>
      <c r="Y15" s="26">
        <f ca="1" t="shared" si="2"/>
      </c>
      <c r="Z15" s="26">
        <f ca="1" t="shared" si="2"/>
      </c>
      <c r="AA15" s="26">
        <f ca="1" t="shared" si="4"/>
      </c>
    </row>
    <row r="16" spans="1:27" ht="12.75">
      <c r="A16" s="120">
        <v>10</v>
      </c>
      <c r="B16" s="20" t="s">
        <v>216</v>
      </c>
      <c r="C16" s="19" t="s">
        <v>217</v>
      </c>
      <c r="D16" s="96"/>
      <c r="E16" s="19" t="s">
        <v>120</v>
      </c>
      <c r="F16" s="19" t="s">
        <v>218</v>
      </c>
      <c r="G16" s="19" t="s">
        <v>212</v>
      </c>
      <c r="H16" s="13"/>
      <c r="I16" s="120">
        <f t="shared" si="1"/>
        <v>86</v>
      </c>
      <c r="J16" s="97">
        <v>1</v>
      </c>
      <c r="K16" s="120"/>
      <c r="M16" s="26">
        <f ca="1" t="shared" si="3"/>
      </c>
      <c r="N16" s="26">
        <f ca="1" t="shared" si="2"/>
      </c>
      <c r="O16" s="26">
        <f ca="1" t="shared" si="2"/>
      </c>
      <c r="P16" s="26">
        <f ca="1" t="shared" si="2"/>
      </c>
      <c r="Q16" s="26">
        <f ca="1" t="shared" si="2"/>
      </c>
      <c r="R16" s="26">
        <f ca="1" t="shared" si="2"/>
      </c>
      <c r="S16" s="26">
        <f ca="1" t="shared" si="2"/>
      </c>
      <c r="T16" s="26">
        <f ca="1" t="shared" si="2"/>
      </c>
      <c r="U16" s="26">
        <f ca="1" t="shared" si="2"/>
      </c>
      <c r="V16" s="26">
        <f ca="1" t="shared" si="2"/>
      </c>
      <c r="W16" s="26">
        <f ca="1" t="shared" si="2"/>
      </c>
      <c r="X16" s="26">
        <f ca="1" t="shared" si="2"/>
      </c>
      <c r="Y16" s="26">
        <f ca="1" t="shared" si="2"/>
      </c>
      <c r="Z16" s="26">
        <f ca="1" t="shared" si="2"/>
      </c>
      <c r="AA16" s="26">
        <f ca="1" t="shared" si="4"/>
      </c>
    </row>
    <row r="17" spans="1:27" ht="12.75">
      <c r="A17" s="120">
        <v>11</v>
      </c>
      <c r="B17" s="20" t="s">
        <v>219</v>
      </c>
      <c r="C17" s="19" t="s">
        <v>220</v>
      </c>
      <c r="D17" s="96"/>
      <c r="E17" s="19" t="s">
        <v>115</v>
      </c>
      <c r="F17" s="19" t="s">
        <v>222</v>
      </c>
      <c r="G17" s="19" t="s">
        <v>212</v>
      </c>
      <c r="H17" s="13"/>
      <c r="I17" s="120">
        <f t="shared" si="1"/>
        <v>87</v>
      </c>
      <c r="J17" s="97">
        <v>11</v>
      </c>
      <c r="K17" s="120"/>
      <c r="M17" s="26">
        <f ca="1" t="shared" si="3"/>
      </c>
      <c r="N17" s="26">
        <f ca="1" t="shared" si="2"/>
      </c>
      <c r="O17" s="26">
        <f ca="1" t="shared" si="2"/>
      </c>
      <c r="P17" s="26">
        <f ca="1" t="shared" si="2"/>
      </c>
      <c r="Q17" s="26">
        <f ca="1" t="shared" si="2"/>
      </c>
      <c r="R17" s="26">
        <f ca="1" t="shared" si="2"/>
      </c>
      <c r="S17" s="26">
        <f ca="1" t="shared" si="2"/>
      </c>
      <c r="T17" s="26">
        <f ca="1" t="shared" si="2"/>
      </c>
      <c r="U17" s="26">
        <f ca="1" t="shared" si="2"/>
      </c>
      <c r="V17" s="26">
        <f ca="1" t="shared" si="2"/>
      </c>
      <c r="W17" s="26">
        <f ca="1" t="shared" si="2"/>
      </c>
      <c r="X17" s="26">
        <f ca="1" t="shared" si="2"/>
      </c>
      <c r="Y17" s="26">
        <f ca="1" t="shared" si="2"/>
      </c>
      <c r="Z17" s="26">
        <f ca="1" t="shared" si="2"/>
      </c>
      <c r="AA17" s="26">
        <f ca="1" t="shared" si="4"/>
      </c>
    </row>
    <row r="18" spans="1:27" ht="12.75">
      <c r="A18" s="120">
        <v>12</v>
      </c>
      <c r="B18" s="20" t="s">
        <v>223</v>
      </c>
      <c r="C18" s="19" t="s">
        <v>224</v>
      </c>
      <c r="D18" s="96"/>
      <c r="E18" s="19" t="s">
        <v>120</v>
      </c>
      <c r="F18" s="19" t="s">
        <v>225</v>
      </c>
      <c r="G18" s="19" t="s">
        <v>143</v>
      </c>
      <c r="H18" s="13"/>
      <c r="I18" s="120">
        <f t="shared" si="1"/>
        <v>86</v>
      </c>
      <c r="J18" s="97">
        <v>10</v>
      </c>
      <c r="K18" s="120"/>
      <c r="M18" s="26">
        <f ca="1" t="shared" si="3"/>
      </c>
      <c r="N18" s="26">
        <f ca="1" t="shared" si="2"/>
      </c>
      <c r="O18" s="26">
        <f ca="1" t="shared" si="2"/>
      </c>
      <c r="P18" s="26">
        <f ca="1" t="shared" si="2"/>
      </c>
      <c r="Q18" s="26">
        <f ca="1" t="shared" si="2"/>
      </c>
      <c r="R18" s="26">
        <f ca="1" t="shared" si="2"/>
      </c>
      <c r="S18" s="26">
        <f ca="1" t="shared" si="2"/>
      </c>
      <c r="T18" s="26">
        <f ca="1" t="shared" si="2"/>
      </c>
      <c r="U18" s="26">
        <f ca="1" t="shared" si="2"/>
      </c>
      <c r="V18" s="26">
        <f ca="1" t="shared" si="2"/>
      </c>
      <c r="W18" s="26">
        <f ca="1" t="shared" si="2"/>
      </c>
      <c r="X18" s="26">
        <f ca="1" t="shared" si="2"/>
      </c>
      <c r="Y18" s="26">
        <f ca="1" t="shared" si="2"/>
      </c>
      <c r="Z18" s="26">
        <f ca="1" t="shared" si="2"/>
      </c>
      <c r="AA18" s="26">
        <f ca="1" t="shared" si="4"/>
      </c>
    </row>
    <row r="19" spans="1:27" ht="12.75">
      <c r="A19" s="120">
        <v>13</v>
      </c>
      <c r="B19" s="20" t="s">
        <v>226</v>
      </c>
      <c r="C19" s="19" t="s">
        <v>227</v>
      </c>
      <c r="D19" s="96"/>
      <c r="E19" s="19" t="s">
        <v>229</v>
      </c>
      <c r="F19" s="19" t="s">
        <v>228</v>
      </c>
      <c r="G19" s="19" t="s">
        <v>144</v>
      </c>
      <c r="H19" s="13"/>
      <c r="I19" s="120">
        <f t="shared" si="1"/>
        <v>88</v>
      </c>
      <c r="J19" s="97">
        <v>3</v>
      </c>
      <c r="K19" s="120"/>
      <c r="M19" s="26">
        <f ca="1" t="shared" si="3"/>
      </c>
      <c r="N19" s="26">
        <f ca="1" t="shared" si="2"/>
      </c>
      <c r="O19" s="26">
        <f ca="1" t="shared" si="2"/>
      </c>
      <c r="P19" s="26">
        <f ca="1" t="shared" si="2"/>
      </c>
      <c r="Q19" s="26">
        <f ca="1" t="shared" si="2"/>
      </c>
      <c r="R19" s="26">
        <f ca="1" t="shared" si="2"/>
      </c>
      <c r="S19" s="26">
        <f ca="1" t="shared" si="2"/>
      </c>
      <c r="T19" s="26">
        <f ca="1" t="shared" si="2"/>
      </c>
      <c r="U19" s="26">
        <f ca="1" t="shared" si="2"/>
      </c>
      <c r="V19" s="26">
        <f ca="1" t="shared" si="2"/>
      </c>
      <c r="W19" s="26">
        <f ca="1" t="shared" si="2"/>
      </c>
      <c r="X19" s="26">
        <f ca="1" t="shared" si="2"/>
      </c>
      <c r="Y19" s="26">
        <f ca="1" t="shared" si="2"/>
      </c>
      <c r="Z19" s="26">
        <f ca="1" t="shared" si="2"/>
      </c>
      <c r="AA19" s="26">
        <f ca="1" t="shared" si="4"/>
      </c>
    </row>
    <row r="20" spans="1:27" ht="12.75">
      <c r="A20" s="120">
        <v>14</v>
      </c>
      <c r="B20" s="20" t="s">
        <v>237</v>
      </c>
      <c r="C20" s="19" t="s">
        <v>242</v>
      </c>
      <c r="D20" s="96"/>
      <c r="E20" s="19" t="s">
        <v>229</v>
      </c>
      <c r="F20" s="19" t="s">
        <v>238</v>
      </c>
      <c r="G20" s="19" t="s">
        <v>239</v>
      </c>
      <c r="H20" s="13"/>
      <c r="I20" s="120">
        <f t="shared" si="1"/>
        <v>88</v>
      </c>
      <c r="J20" s="97">
        <v>15</v>
      </c>
      <c r="K20" s="120"/>
      <c r="N20" s="26">
        <f ca="1" t="shared" si="2"/>
      </c>
      <c r="O20" s="26">
        <f ca="1" t="shared" si="2"/>
      </c>
      <c r="P20" s="26">
        <f ca="1" t="shared" si="2"/>
      </c>
      <c r="Q20" s="26">
        <f ca="1" t="shared" si="2"/>
      </c>
      <c r="R20" s="26">
        <f ca="1" t="shared" si="2"/>
      </c>
      <c r="S20" s="26">
        <f ca="1" t="shared" si="2"/>
      </c>
      <c r="T20" s="26">
        <f ca="1" t="shared" si="2"/>
      </c>
      <c r="U20" s="26">
        <f ca="1" t="shared" si="2"/>
      </c>
      <c r="V20" s="26">
        <f ca="1" t="shared" si="2"/>
      </c>
      <c r="W20" s="26">
        <f ca="1" t="shared" si="2"/>
      </c>
      <c r="X20" s="26">
        <f ca="1" t="shared" si="2"/>
      </c>
      <c r="Y20" s="26">
        <f ca="1" t="shared" si="2"/>
      </c>
      <c r="Z20" s="26">
        <f ca="1" t="shared" si="2"/>
      </c>
      <c r="AA20" s="26">
        <f ca="1" t="shared" si="4"/>
      </c>
    </row>
    <row r="21" spans="1:27" ht="12.75">
      <c r="A21" s="120">
        <v>15</v>
      </c>
      <c r="B21" s="20" t="s">
        <v>240</v>
      </c>
      <c r="C21" s="19" t="s">
        <v>241</v>
      </c>
      <c r="D21" s="96"/>
      <c r="E21" s="19" t="s">
        <v>243</v>
      </c>
      <c r="F21" s="19" t="s">
        <v>244</v>
      </c>
      <c r="G21" s="19" t="s">
        <v>245</v>
      </c>
      <c r="H21" s="13"/>
      <c r="I21" s="120">
        <f t="shared" si="1"/>
        <v>76</v>
      </c>
      <c r="J21" s="97">
        <v>2</v>
      </c>
      <c r="K21" s="120"/>
      <c r="M21" s="26">
        <f ca="1" t="shared" si="3"/>
      </c>
      <c r="N21" s="26">
        <f ca="1" t="shared" si="2"/>
      </c>
      <c r="O21" s="26">
        <f ca="1" t="shared" si="2"/>
      </c>
      <c r="P21" s="26">
        <f ca="1" t="shared" si="2"/>
      </c>
      <c r="Q21" s="26">
        <f ca="1" t="shared" si="2"/>
      </c>
      <c r="R21" s="26">
        <f ca="1" t="shared" si="2"/>
      </c>
      <c r="S21" s="26">
        <f ca="1" t="shared" si="2"/>
      </c>
      <c r="T21" s="26">
        <f ca="1" t="shared" si="2"/>
      </c>
      <c r="U21" s="26">
        <f ca="1" t="shared" si="2"/>
      </c>
      <c r="V21" s="26">
        <f ca="1" t="shared" si="2"/>
      </c>
      <c r="W21" s="26">
        <f ca="1" t="shared" si="2"/>
      </c>
      <c r="X21" s="26">
        <f ca="1" t="shared" si="2"/>
      </c>
      <c r="Y21" s="26">
        <f ca="1" t="shared" si="2"/>
      </c>
      <c r="Z21" s="26">
        <f ca="1" t="shared" si="2"/>
      </c>
      <c r="AA21" s="26">
        <f ca="1" t="shared" si="4"/>
      </c>
    </row>
    <row r="22" spans="1:27" ht="12.75">
      <c r="A22" s="120">
        <v>16</v>
      </c>
      <c r="B22" s="20" t="s">
        <v>246</v>
      </c>
      <c r="C22" s="19" t="s">
        <v>247</v>
      </c>
      <c r="D22" s="96"/>
      <c r="E22" s="19" t="s">
        <v>243</v>
      </c>
      <c r="F22" s="19" t="s">
        <v>248</v>
      </c>
      <c r="G22" s="19" t="s">
        <v>245</v>
      </c>
      <c r="H22" s="13"/>
      <c r="I22" s="120">
        <f t="shared" si="1"/>
        <v>76</v>
      </c>
      <c r="J22" s="97">
        <v>6</v>
      </c>
      <c r="K22" s="120"/>
      <c r="M22" s="26">
        <f ca="1" t="shared" si="3"/>
      </c>
      <c r="N22" s="26">
        <f ca="1" t="shared" si="2"/>
      </c>
      <c r="O22" s="26">
        <f ca="1" t="shared" si="2"/>
      </c>
      <c r="P22" s="26">
        <f ca="1" t="shared" si="2"/>
      </c>
      <c r="Q22" s="26">
        <f ca="1" t="shared" si="2"/>
      </c>
      <c r="R22" s="26">
        <f ca="1" t="shared" si="2"/>
      </c>
      <c r="S22" s="26">
        <f ca="1" t="shared" si="2"/>
      </c>
      <c r="T22" s="26">
        <f ca="1" t="shared" si="2"/>
      </c>
      <c r="U22" s="26">
        <f ca="1" t="shared" si="2"/>
      </c>
      <c r="V22" s="26">
        <f ca="1" t="shared" si="2"/>
      </c>
      <c r="W22" s="26">
        <f ca="1" t="shared" si="2"/>
      </c>
      <c r="X22" s="26">
        <f ca="1" t="shared" si="2"/>
      </c>
      <c r="Y22" s="26">
        <f ca="1" t="shared" si="2"/>
      </c>
      <c r="Z22" s="26">
        <f ca="1" t="shared" si="2"/>
      </c>
      <c r="AA22" s="26">
        <f ca="1" t="shared" si="4"/>
      </c>
    </row>
    <row r="23" spans="1:27" ht="12.75">
      <c r="A23" s="120">
        <v>17</v>
      </c>
      <c r="B23" s="20" t="s">
        <v>255</v>
      </c>
      <c r="C23" s="19" t="s">
        <v>253</v>
      </c>
      <c r="D23" s="96"/>
      <c r="E23" s="19" t="s">
        <v>118</v>
      </c>
      <c r="F23" s="19" t="s">
        <v>254</v>
      </c>
      <c r="G23" s="19" t="s">
        <v>144</v>
      </c>
      <c r="H23" s="13"/>
      <c r="I23" s="120">
        <f t="shared" si="1"/>
        <v>86</v>
      </c>
      <c r="J23" s="97">
        <v>17</v>
      </c>
      <c r="K23" s="120"/>
      <c r="M23" s="26">
        <f ca="1" t="shared" si="3"/>
      </c>
      <c r="N23" s="26">
        <f ca="1" t="shared" si="3"/>
      </c>
      <c r="O23" s="26">
        <f ca="1" t="shared" si="3"/>
      </c>
      <c r="P23" s="26">
        <f ca="1" t="shared" si="3"/>
      </c>
      <c r="Q23" s="26">
        <f ca="1" t="shared" si="3"/>
      </c>
      <c r="R23" s="26">
        <f ca="1" t="shared" si="3"/>
      </c>
      <c r="S23" s="26">
        <f ca="1" t="shared" si="3"/>
      </c>
      <c r="T23" s="26">
        <f ca="1" t="shared" si="3"/>
      </c>
      <c r="U23" s="26">
        <f ca="1" t="shared" si="3"/>
      </c>
      <c r="V23" s="26">
        <f ca="1" t="shared" si="3"/>
      </c>
      <c r="W23" s="26">
        <f ca="1" t="shared" si="3"/>
      </c>
      <c r="X23" s="26">
        <f ca="1" t="shared" si="3"/>
      </c>
      <c r="Y23" s="26">
        <f ca="1" t="shared" si="3"/>
      </c>
      <c r="Z23" s="26">
        <f ca="1" t="shared" si="3"/>
      </c>
      <c r="AA23" s="26">
        <f ca="1" t="shared" si="4"/>
      </c>
    </row>
    <row r="24" spans="1:27" ht="12.75">
      <c r="A24" s="120">
        <v>18</v>
      </c>
      <c r="B24" s="20"/>
      <c r="C24" s="19"/>
      <c r="D24" s="96"/>
      <c r="E24" s="19"/>
      <c r="F24" s="19"/>
      <c r="G24" s="19"/>
      <c r="H24" s="13"/>
      <c r="I24" s="120">
        <f t="shared" si="1"/>
      </c>
      <c r="J24" s="97">
        <v>18</v>
      </c>
      <c r="K24" s="120"/>
      <c r="M24" s="26">
        <f ca="1" t="shared" si="3"/>
      </c>
      <c r="N24" s="26">
        <f ca="1" t="shared" si="3"/>
      </c>
      <c r="O24" s="26">
        <f ca="1" t="shared" si="3"/>
      </c>
      <c r="P24" s="26">
        <f ca="1" t="shared" si="3"/>
      </c>
      <c r="Q24" s="26">
        <f ca="1" t="shared" si="3"/>
      </c>
      <c r="R24" s="26">
        <f ca="1" t="shared" si="3"/>
      </c>
      <c r="S24" s="26">
        <f ca="1" t="shared" si="3"/>
      </c>
      <c r="T24" s="26">
        <f ca="1" t="shared" si="3"/>
      </c>
      <c r="U24" s="26">
        <f ca="1" t="shared" si="3"/>
      </c>
      <c r="V24" s="26">
        <f ca="1" t="shared" si="3"/>
      </c>
      <c r="W24" s="26">
        <f ca="1" t="shared" si="3"/>
      </c>
      <c r="X24" s="26">
        <f ca="1" t="shared" si="3"/>
      </c>
      <c r="Y24" s="26">
        <f ca="1" t="shared" si="3"/>
      </c>
      <c r="Z24" s="26">
        <f ca="1" t="shared" si="3"/>
      </c>
      <c r="AA24" s="26">
        <f ca="1" t="shared" si="4"/>
      </c>
    </row>
    <row r="25" spans="1:27" ht="12.75">
      <c r="A25" s="120">
        <v>19</v>
      </c>
      <c r="B25" s="20"/>
      <c r="C25" s="19"/>
      <c r="D25" s="96"/>
      <c r="E25" s="19"/>
      <c r="F25" s="19"/>
      <c r="G25" s="19"/>
      <c r="H25" s="13"/>
      <c r="I25" s="120">
        <f t="shared" si="1"/>
      </c>
      <c r="J25" s="97"/>
      <c r="K25" s="120"/>
      <c r="M25" s="26">
        <f ca="1" t="shared" si="3"/>
      </c>
      <c r="N25" s="26">
        <f ca="1" t="shared" si="3"/>
      </c>
      <c r="O25" s="26">
        <f ca="1" t="shared" si="3"/>
      </c>
      <c r="P25" s="26">
        <f ca="1" t="shared" si="3"/>
      </c>
      <c r="Q25" s="26">
        <f ca="1" t="shared" si="3"/>
      </c>
      <c r="R25" s="26">
        <f ca="1" t="shared" si="3"/>
      </c>
      <c r="S25" s="26">
        <f ca="1" t="shared" si="3"/>
      </c>
      <c r="T25" s="26">
        <f ca="1" t="shared" si="3"/>
      </c>
      <c r="U25" s="26">
        <f ca="1" t="shared" si="3"/>
      </c>
      <c r="V25" s="26">
        <f ca="1" t="shared" si="3"/>
      </c>
      <c r="W25" s="26">
        <f ca="1" t="shared" si="3"/>
      </c>
      <c r="X25" s="26">
        <f ca="1" t="shared" si="3"/>
      </c>
      <c r="Y25" s="26">
        <f ca="1" t="shared" si="3"/>
      </c>
      <c r="Z25" s="26">
        <f ca="1" t="shared" si="3"/>
      </c>
      <c r="AA25" s="26">
        <f ca="1" t="shared" si="4"/>
      </c>
    </row>
    <row r="26" spans="1:27" ht="12.75">
      <c r="A26" s="120">
        <v>20</v>
      </c>
      <c r="B26" s="20"/>
      <c r="C26" s="19"/>
      <c r="D26" s="96"/>
      <c r="E26" s="19"/>
      <c r="F26" s="19"/>
      <c r="G26" s="19"/>
      <c r="H26" s="13"/>
      <c r="I26" s="120">
        <f t="shared" si="1"/>
      </c>
      <c r="J26" s="97"/>
      <c r="K26" s="120"/>
      <c r="M26" s="26">
        <f ca="1" t="shared" si="3"/>
      </c>
      <c r="N26" s="26">
        <f ca="1" t="shared" si="3"/>
      </c>
      <c r="O26" s="26">
        <f ca="1" t="shared" si="3"/>
      </c>
      <c r="P26" s="26">
        <f ca="1" t="shared" si="3"/>
      </c>
      <c r="Q26" s="26">
        <f ca="1" t="shared" si="3"/>
      </c>
      <c r="R26" s="26">
        <f ca="1" t="shared" si="3"/>
      </c>
      <c r="S26" s="26">
        <f ca="1" t="shared" si="3"/>
      </c>
      <c r="T26" s="26">
        <f ca="1" t="shared" si="3"/>
      </c>
      <c r="U26" s="26">
        <f ca="1" t="shared" si="3"/>
      </c>
      <c r="V26" s="26">
        <f ca="1" t="shared" si="3"/>
      </c>
      <c r="W26" s="26">
        <f ca="1" t="shared" si="3"/>
      </c>
      <c r="X26" s="26">
        <f ca="1" t="shared" si="3"/>
      </c>
      <c r="Y26" s="26">
        <f ca="1" t="shared" si="3"/>
      </c>
      <c r="Z26" s="26">
        <f ca="1" t="shared" si="3"/>
      </c>
      <c r="AA26" s="26">
        <f ca="1" t="shared" si="4"/>
      </c>
    </row>
    <row r="27" spans="1:27" ht="12.75">
      <c r="A27" s="120">
        <v>21</v>
      </c>
      <c r="B27" s="20"/>
      <c r="C27" s="19"/>
      <c r="D27" s="96"/>
      <c r="E27" s="19"/>
      <c r="F27" s="19"/>
      <c r="G27" s="19"/>
      <c r="H27" s="13"/>
      <c r="I27" s="120">
        <f t="shared" si="1"/>
      </c>
      <c r="J27" s="97"/>
      <c r="K27" s="120"/>
      <c r="M27" s="26">
        <f ca="1" t="shared" si="3"/>
      </c>
      <c r="N27" s="26">
        <f ca="1" t="shared" si="3"/>
      </c>
      <c r="O27" s="26">
        <f ca="1" t="shared" si="3"/>
      </c>
      <c r="P27" s="26">
        <f ca="1" t="shared" si="3"/>
      </c>
      <c r="Q27" s="26">
        <f ca="1" t="shared" si="3"/>
      </c>
      <c r="R27" s="26">
        <f ca="1" t="shared" si="3"/>
      </c>
      <c r="S27" s="26">
        <f ca="1" t="shared" si="3"/>
      </c>
      <c r="T27" s="26">
        <f ca="1" t="shared" si="3"/>
      </c>
      <c r="U27" s="26">
        <f ca="1" t="shared" si="3"/>
      </c>
      <c r="V27" s="26">
        <f ca="1" t="shared" si="3"/>
      </c>
      <c r="W27" s="26">
        <f ca="1" t="shared" si="3"/>
      </c>
      <c r="X27" s="26">
        <f ca="1" t="shared" si="3"/>
      </c>
      <c r="Y27" s="26">
        <f ca="1" t="shared" si="3"/>
      </c>
      <c r="Z27" s="26">
        <f ca="1" t="shared" si="3"/>
      </c>
      <c r="AA27" s="26">
        <f ca="1" t="shared" si="4"/>
      </c>
    </row>
    <row r="28" spans="1:27" ht="12.75">
      <c r="A28" s="120">
        <v>22</v>
      </c>
      <c r="B28" s="20"/>
      <c r="C28" s="19"/>
      <c r="D28" s="96"/>
      <c r="E28" s="19"/>
      <c r="F28" s="19"/>
      <c r="G28" s="19"/>
      <c r="H28" s="13"/>
      <c r="I28" s="120">
        <f t="shared" si="1"/>
      </c>
      <c r="J28" s="97"/>
      <c r="K28" s="120"/>
      <c r="M28" s="26">
        <f ca="1" t="shared" si="3"/>
      </c>
      <c r="N28" s="26">
        <f ca="1" t="shared" si="3"/>
      </c>
      <c r="O28" s="26">
        <f ca="1" t="shared" si="3"/>
      </c>
      <c r="P28" s="26">
        <f ca="1" t="shared" si="3"/>
      </c>
      <c r="Q28" s="26">
        <f ca="1" t="shared" si="3"/>
      </c>
      <c r="R28" s="26">
        <f ca="1" t="shared" si="3"/>
      </c>
      <c r="S28" s="26">
        <f ca="1" t="shared" si="3"/>
      </c>
      <c r="T28" s="26">
        <f ca="1" t="shared" si="3"/>
      </c>
      <c r="U28" s="26">
        <f ca="1" t="shared" si="3"/>
      </c>
      <c r="V28" s="26">
        <f ca="1" t="shared" si="3"/>
      </c>
      <c r="W28" s="26">
        <f ca="1" t="shared" si="3"/>
      </c>
      <c r="X28" s="26">
        <f ca="1" t="shared" si="3"/>
      </c>
      <c r="Y28" s="26">
        <f ca="1" t="shared" si="3"/>
      </c>
      <c r="Z28" s="26">
        <f ca="1" t="shared" si="3"/>
      </c>
      <c r="AA28" s="26">
        <f ca="1" t="shared" si="4"/>
      </c>
    </row>
    <row r="29" spans="1:27" ht="12.75">
      <c r="A29" s="120">
        <v>23</v>
      </c>
      <c r="B29" s="20"/>
      <c r="C29" s="19"/>
      <c r="D29" s="96"/>
      <c r="E29" s="19"/>
      <c r="F29" s="19"/>
      <c r="G29" s="19"/>
      <c r="H29" s="13"/>
      <c r="I29" s="120">
        <f t="shared" si="1"/>
      </c>
      <c r="J29" s="97"/>
      <c r="K29" s="120"/>
      <c r="M29" s="26">
        <f ca="1" t="shared" si="3"/>
      </c>
      <c r="N29" s="26">
        <f ca="1" t="shared" si="3"/>
      </c>
      <c r="O29" s="26">
        <f ca="1" t="shared" si="3"/>
      </c>
      <c r="P29" s="26">
        <f ca="1" t="shared" si="3"/>
      </c>
      <c r="Q29" s="26">
        <f ca="1" t="shared" si="3"/>
      </c>
      <c r="R29" s="26">
        <f ca="1" t="shared" si="3"/>
      </c>
      <c r="S29" s="26">
        <f ca="1" t="shared" si="3"/>
      </c>
      <c r="T29" s="26">
        <f ca="1" t="shared" si="3"/>
      </c>
      <c r="U29" s="26">
        <f ca="1" t="shared" si="3"/>
      </c>
      <c r="V29" s="26">
        <f ca="1" t="shared" si="3"/>
      </c>
      <c r="W29" s="26">
        <f ca="1" t="shared" si="3"/>
      </c>
      <c r="X29" s="26">
        <f ca="1" t="shared" si="3"/>
      </c>
      <c r="Y29" s="26">
        <f ca="1" t="shared" si="3"/>
      </c>
      <c r="Z29" s="26">
        <f ca="1" t="shared" si="3"/>
      </c>
      <c r="AA29" s="26">
        <f ca="1" t="shared" si="4"/>
      </c>
    </row>
    <row r="30" spans="1:27" ht="12.75">
      <c r="A30" s="120">
        <v>24</v>
      </c>
      <c r="B30" s="20"/>
      <c r="C30" s="19"/>
      <c r="D30" s="96"/>
      <c r="E30" s="19"/>
      <c r="F30" s="19"/>
      <c r="G30" s="19"/>
      <c r="H30" s="13"/>
      <c r="I30" s="120">
        <f t="shared" si="1"/>
      </c>
      <c r="J30" s="97"/>
      <c r="K30" s="120"/>
      <c r="M30" s="26">
        <f ca="1" t="shared" si="3"/>
      </c>
      <c r="N30" s="26">
        <f ca="1" t="shared" si="3"/>
      </c>
      <c r="O30" s="26">
        <f ca="1" t="shared" si="3"/>
      </c>
      <c r="P30" s="26">
        <f ca="1" t="shared" si="3"/>
      </c>
      <c r="Q30" s="26">
        <f ca="1" t="shared" si="3"/>
      </c>
      <c r="R30" s="26">
        <f ca="1" t="shared" si="3"/>
      </c>
      <c r="S30" s="26">
        <f ca="1" t="shared" si="3"/>
      </c>
      <c r="T30" s="26">
        <f ca="1" t="shared" si="3"/>
      </c>
      <c r="U30" s="26">
        <f ca="1" t="shared" si="3"/>
      </c>
      <c r="V30" s="26">
        <f ca="1" t="shared" si="3"/>
      </c>
      <c r="W30" s="26">
        <f ca="1" t="shared" si="3"/>
      </c>
      <c r="X30" s="26">
        <f ca="1" t="shared" si="3"/>
      </c>
      <c r="Y30" s="26">
        <f ca="1" t="shared" si="3"/>
      </c>
      <c r="Z30" s="26">
        <f ca="1" t="shared" si="3"/>
      </c>
      <c r="AA30" s="26">
        <f ca="1" t="shared" si="4"/>
      </c>
    </row>
    <row r="31" spans="1:27" ht="12.75">
      <c r="A31" s="120">
        <v>25</v>
      </c>
      <c r="B31" s="20"/>
      <c r="C31" s="19"/>
      <c r="D31" s="96"/>
      <c r="E31" s="19"/>
      <c r="F31" s="19"/>
      <c r="G31" s="19"/>
      <c r="H31" s="13"/>
      <c r="I31" s="120">
        <f t="shared" si="1"/>
      </c>
      <c r="J31" s="97"/>
      <c r="K31" s="120"/>
      <c r="M31" s="26">
        <f ca="1" t="shared" si="3"/>
      </c>
      <c r="N31" s="26">
        <f ca="1" t="shared" si="3"/>
      </c>
      <c r="O31" s="26">
        <f ca="1" t="shared" si="3"/>
      </c>
      <c r="P31" s="26">
        <f ca="1" t="shared" si="3"/>
      </c>
      <c r="Q31" s="26">
        <f ca="1" t="shared" si="3"/>
      </c>
      <c r="R31" s="26">
        <f ca="1" t="shared" si="3"/>
      </c>
      <c r="S31" s="26">
        <f ca="1" t="shared" si="3"/>
      </c>
      <c r="T31" s="26">
        <f ca="1" t="shared" si="3"/>
      </c>
      <c r="U31" s="26">
        <f ca="1" t="shared" si="3"/>
      </c>
      <c r="V31" s="26">
        <f ca="1" t="shared" si="3"/>
      </c>
      <c r="W31" s="26">
        <f ca="1" t="shared" si="3"/>
      </c>
      <c r="X31" s="26">
        <f ca="1" t="shared" si="3"/>
      </c>
      <c r="Y31" s="26">
        <f ca="1" t="shared" si="3"/>
      </c>
      <c r="Z31" s="26">
        <f ca="1" t="shared" si="3"/>
      </c>
      <c r="AA31" s="26">
        <f ca="1" t="shared" si="4"/>
      </c>
    </row>
    <row r="32" spans="1:27" ht="12.75">
      <c r="A32" s="120">
        <v>26</v>
      </c>
      <c r="B32" s="20"/>
      <c r="C32" s="19"/>
      <c r="D32" s="96"/>
      <c r="E32" s="19"/>
      <c r="F32" s="19"/>
      <c r="G32" s="19"/>
      <c r="H32" s="13"/>
      <c r="I32" s="120">
        <f t="shared" si="1"/>
      </c>
      <c r="J32" s="97"/>
      <c r="K32" s="120"/>
      <c r="M32" s="26">
        <f ca="1" t="shared" si="3"/>
      </c>
      <c r="N32" s="26">
        <f ca="1" t="shared" si="3"/>
      </c>
      <c r="O32" s="26">
        <f ca="1" t="shared" si="3"/>
      </c>
      <c r="P32" s="26">
        <f ca="1" t="shared" si="3"/>
      </c>
      <c r="Q32" s="26">
        <f ca="1" t="shared" si="3"/>
      </c>
      <c r="R32" s="26">
        <f ca="1" t="shared" si="3"/>
      </c>
      <c r="S32" s="26">
        <f ca="1" t="shared" si="3"/>
      </c>
      <c r="T32" s="26">
        <f ca="1" t="shared" si="3"/>
      </c>
      <c r="U32" s="26">
        <f ca="1" t="shared" si="3"/>
      </c>
      <c r="V32" s="26">
        <f ca="1" t="shared" si="3"/>
      </c>
      <c r="W32" s="26">
        <f ca="1" t="shared" si="3"/>
      </c>
      <c r="X32" s="26">
        <f ca="1" t="shared" si="3"/>
      </c>
      <c r="Y32" s="26">
        <f ca="1" t="shared" si="3"/>
      </c>
      <c r="Z32" s="26">
        <f ca="1" t="shared" si="3"/>
      </c>
      <c r="AA32" s="26">
        <f ca="1" t="shared" si="4"/>
      </c>
    </row>
    <row r="33" spans="1:27" ht="12.75">
      <c r="A33" s="120">
        <v>27</v>
      </c>
      <c r="B33" s="20"/>
      <c r="C33" s="19"/>
      <c r="D33" s="96"/>
      <c r="E33" s="19"/>
      <c r="F33" s="19"/>
      <c r="G33" s="19"/>
      <c r="H33" s="13"/>
      <c r="I33" s="120">
        <f>IF(E33="","",VLOOKUP(E33,Koef,3,0))</f>
      </c>
      <c r="J33" s="97"/>
      <c r="K33" s="120"/>
      <c r="M33" s="26">
        <f ca="1" t="shared" si="3"/>
      </c>
      <c r="N33" s="26">
        <f ca="1" t="shared" si="3"/>
      </c>
      <c r="O33" s="26">
        <f ca="1" t="shared" si="3"/>
      </c>
      <c r="P33" s="26">
        <f ca="1" t="shared" si="3"/>
      </c>
      <c r="Q33" s="26">
        <f ca="1" t="shared" si="3"/>
      </c>
      <c r="R33" s="26">
        <f ca="1" t="shared" si="3"/>
      </c>
      <c r="S33" s="26">
        <f ca="1" t="shared" si="3"/>
      </c>
      <c r="T33" s="26">
        <f ca="1" t="shared" si="3"/>
      </c>
      <c r="U33" s="26">
        <f ca="1" t="shared" si="3"/>
      </c>
      <c r="V33" s="26">
        <f ca="1" t="shared" si="3"/>
      </c>
      <c r="W33" s="26">
        <f ca="1" t="shared" si="3"/>
      </c>
      <c r="X33" s="26">
        <f ca="1" t="shared" si="3"/>
      </c>
      <c r="Y33" s="26">
        <f ca="1" t="shared" si="3"/>
      </c>
      <c r="Z33" s="26">
        <f ca="1" t="shared" si="3"/>
      </c>
      <c r="AA33" s="26">
        <f ca="1" t="shared" si="4"/>
      </c>
    </row>
    <row r="34" spans="1:27" ht="12.75">
      <c r="A34" s="120">
        <v>28</v>
      </c>
      <c r="B34" s="20"/>
      <c r="C34" s="19"/>
      <c r="D34" s="96"/>
      <c r="E34" s="19"/>
      <c r="F34" s="19"/>
      <c r="G34" s="19"/>
      <c r="H34" s="13"/>
      <c r="I34" s="120">
        <f t="shared" si="1"/>
      </c>
      <c r="J34" s="97"/>
      <c r="K34" s="120"/>
      <c r="M34" s="26">
        <f ca="1" t="shared" si="3"/>
      </c>
      <c r="N34" s="26">
        <f ca="1" t="shared" si="3"/>
      </c>
      <c r="O34" s="26">
        <f ca="1" t="shared" si="3"/>
      </c>
      <c r="P34" s="26">
        <f ca="1" t="shared" si="3"/>
      </c>
      <c r="Q34" s="26">
        <f ca="1" t="shared" si="3"/>
      </c>
      <c r="R34" s="26">
        <f ca="1" t="shared" si="3"/>
      </c>
      <c r="S34" s="26">
        <f ca="1" t="shared" si="3"/>
      </c>
      <c r="T34" s="26">
        <f ca="1" t="shared" si="3"/>
      </c>
      <c r="U34" s="26">
        <f ca="1" t="shared" si="3"/>
      </c>
      <c r="V34" s="26">
        <f ca="1" t="shared" si="3"/>
      </c>
      <c r="W34" s="26">
        <f ca="1" t="shared" si="3"/>
      </c>
      <c r="X34" s="26">
        <f ca="1" t="shared" si="3"/>
      </c>
      <c r="Y34" s="26">
        <f ca="1" t="shared" si="3"/>
      </c>
      <c r="Z34" s="26">
        <f ca="1" t="shared" si="3"/>
      </c>
      <c r="AA34" s="26">
        <f ca="1" t="shared" si="4"/>
      </c>
    </row>
    <row r="35" spans="1:27" ht="12.75">
      <c r="A35" s="120">
        <v>29</v>
      </c>
      <c r="B35" s="20"/>
      <c r="C35" s="19"/>
      <c r="D35" s="96"/>
      <c r="E35" s="19"/>
      <c r="F35" s="19"/>
      <c r="G35" s="19"/>
      <c r="H35" s="13"/>
      <c r="I35" s="120">
        <f t="shared" si="1"/>
      </c>
      <c r="J35" s="97"/>
      <c r="K35" s="120"/>
      <c r="M35" s="26">
        <f ca="1" t="shared" si="3"/>
      </c>
      <c r="N35" s="26">
        <f ca="1" t="shared" si="3"/>
      </c>
      <c r="O35" s="26">
        <f ca="1" t="shared" si="3"/>
      </c>
      <c r="P35" s="26">
        <f ca="1" t="shared" si="3"/>
      </c>
      <c r="Q35" s="26">
        <f ca="1" t="shared" si="3"/>
      </c>
      <c r="R35" s="26">
        <f ca="1" t="shared" si="3"/>
      </c>
      <c r="S35" s="26">
        <f ca="1" t="shared" si="3"/>
      </c>
      <c r="T35" s="26">
        <f ca="1" t="shared" si="3"/>
      </c>
      <c r="U35" s="26">
        <f ca="1" t="shared" si="3"/>
      </c>
      <c r="V35" s="26">
        <f ca="1" t="shared" si="3"/>
      </c>
      <c r="W35" s="26">
        <f ca="1" t="shared" si="3"/>
      </c>
      <c r="X35" s="26">
        <f ca="1" t="shared" si="3"/>
      </c>
      <c r="Y35" s="26">
        <f ca="1" t="shared" si="3"/>
      </c>
      <c r="Z35" s="26">
        <f ca="1" t="shared" si="3"/>
      </c>
      <c r="AA35" s="26">
        <f ca="1" t="shared" si="4"/>
      </c>
    </row>
    <row r="36" spans="1:27" ht="12.75">
      <c r="A36" s="120">
        <v>30</v>
      </c>
      <c r="B36" s="20"/>
      <c r="C36" s="19"/>
      <c r="D36" s="96"/>
      <c r="E36" s="19"/>
      <c r="F36" s="19"/>
      <c r="G36" s="19"/>
      <c r="H36" s="13"/>
      <c r="I36" s="120">
        <f t="shared" si="1"/>
      </c>
      <c r="J36" s="97"/>
      <c r="K36" s="120"/>
      <c r="M36" s="26">
        <f ca="1" t="shared" si="3"/>
      </c>
      <c r="N36" s="26">
        <f ca="1" t="shared" si="3"/>
      </c>
      <c r="O36" s="26">
        <f ca="1" t="shared" si="3"/>
      </c>
      <c r="P36" s="26">
        <f ca="1" t="shared" si="3"/>
      </c>
      <c r="Q36" s="26">
        <f ca="1" t="shared" si="3"/>
      </c>
      <c r="R36" s="26">
        <f ca="1" t="shared" si="3"/>
      </c>
      <c r="S36" s="26">
        <f ca="1" t="shared" si="3"/>
      </c>
      <c r="T36" s="26">
        <f ca="1" t="shared" si="3"/>
      </c>
      <c r="U36" s="26">
        <f ca="1" t="shared" si="3"/>
      </c>
      <c r="V36" s="26">
        <f ca="1" t="shared" si="3"/>
      </c>
      <c r="W36" s="26">
        <f ca="1" t="shared" si="3"/>
      </c>
      <c r="X36" s="26">
        <f ca="1" t="shared" si="3"/>
      </c>
      <c r="Y36" s="26">
        <f ca="1" t="shared" si="3"/>
      </c>
      <c r="Z36" s="26">
        <f ca="1" t="shared" si="3"/>
      </c>
      <c r="AA36" s="26">
        <f ca="1" t="shared" si="4"/>
      </c>
    </row>
    <row r="37" spans="1:27" ht="12.75">
      <c r="A37" s="120">
        <v>31</v>
      </c>
      <c r="B37" s="20"/>
      <c r="C37" s="19"/>
      <c r="D37" s="96"/>
      <c r="E37" s="19"/>
      <c r="F37" s="19"/>
      <c r="G37" s="19"/>
      <c r="H37" s="13"/>
      <c r="I37" s="120">
        <f t="shared" si="1"/>
      </c>
      <c r="J37" s="97"/>
      <c r="K37" s="120"/>
      <c r="M37" s="26">
        <f ca="1" t="shared" si="3"/>
      </c>
      <c r="N37" s="26">
        <f ca="1" t="shared" si="3"/>
      </c>
      <c r="O37" s="26">
        <f ca="1" t="shared" si="3"/>
      </c>
      <c r="P37" s="26">
        <f ca="1" t="shared" si="3"/>
      </c>
      <c r="Q37" s="26">
        <f ca="1" t="shared" si="3"/>
      </c>
      <c r="R37" s="26">
        <f ca="1" t="shared" si="3"/>
      </c>
      <c r="S37" s="26">
        <f ca="1" t="shared" si="3"/>
      </c>
      <c r="T37" s="26">
        <f ca="1" t="shared" si="3"/>
      </c>
      <c r="U37" s="26">
        <f ca="1" t="shared" si="3"/>
      </c>
      <c r="V37" s="26">
        <f ca="1" t="shared" si="3"/>
      </c>
      <c r="W37" s="26">
        <f ca="1" t="shared" si="3"/>
      </c>
      <c r="X37" s="26">
        <f ca="1" t="shared" si="3"/>
      </c>
      <c r="Y37" s="26">
        <f ca="1" t="shared" si="3"/>
      </c>
      <c r="Z37" s="26">
        <f ca="1" t="shared" si="3"/>
      </c>
      <c r="AA37" s="26">
        <f ca="1" t="shared" si="4"/>
      </c>
    </row>
    <row r="38" spans="1:27" ht="12.75">
      <c r="A38" s="120">
        <v>32</v>
      </c>
      <c r="B38" s="20"/>
      <c r="C38" s="19"/>
      <c r="D38" s="96"/>
      <c r="E38" s="19"/>
      <c r="F38" s="19"/>
      <c r="G38" s="19"/>
      <c r="H38" s="13"/>
      <c r="I38" s="120">
        <f t="shared" si="1"/>
      </c>
      <c r="J38" s="97"/>
      <c r="K38" s="120"/>
      <c r="M38" s="26">
        <f ca="1" t="shared" si="3"/>
      </c>
      <c r="N38" s="26">
        <f ca="1" t="shared" si="3"/>
      </c>
      <c r="O38" s="26">
        <f ca="1" t="shared" si="3"/>
      </c>
      <c r="P38" s="26">
        <f ca="1" t="shared" si="3"/>
      </c>
      <c r="Q38" s="26">
        <f ca="1" t="shared" si="3"/>
      </c>
      <c r="R38" s="26">
        <f ca="1" t="shared" si="3"/>
      </c>
      <c r="S38" s="26">
        <f ca="1" t="shared" si="3"/>
      </c>
      <c r="T38" s="26">
        <f ca="1" t="shared" si="3"/>
      </c>
      <c r="U38" s="26">
        <f ca="1" t="shared" si="3"/>
      </c>
      <c r="V38" s="26">
        <f ca="1" t="shared" si="3"/>
      </c>
      <c r="W38" s="26">
        <f ca="1" t="shared" si="3"/>
      </c>
      <c r="X38" s="26">
        <f ca="1" t="shared" si="3"/>
      </c>
      <c r="Y38" s="26">
        <f ca="1" t="shared" si="3"/>
      </c>
      <c r="Z38" s="26">
        <f ca="1" t="shared" si="3"/>
      </c>
      <c r="AA38" s="26">
        <f ca="1" t="shared" si="4"/>
      </c>
    </row>
    <row r="39" spans="1:27" ht="12.75">
      <c r="A39" s="120">
        <v>33</v>
      </c>
      <c r="B39" s="20"/>
      <c r="C39" s="19"/>
      <c r="D39" s="96"/>
      <c r="E39" s="19"/>
      <c r="F39" s="19"/>
      <c r="G39" s="19"/>
      <c r="H39" s="13"/>
      <c r="I39" s="120">
        <f t="shared" si="1"/>
      </c>
      <c r="J39" s="97"/>
      <c r="K39" s="120"/>
      <c r="M39" s="26">
        <f ca="1" t="shared" si="3"/>
      </c>
      <c r="N39" s="26">
        <f ca="1" t="shared" si="3"/>
      </c>
      <c r="O39" s="26">
        <f ca="1" t="shared" si="3"/>
      </c>
      <c r="P39" s="26">
        <f ca="1" t="shared" si="3"/>
      </c>
      <c r="Q39" s="26">
        <f ca="1" t="shared" si="3"/>
      </c>
      <c r="R39" s="26">
        <f ca="1" t="shared" si="3"/>
      </c>
      <c r="S39" s="26">
        <f ca="1" t="shared" si="3"/>
      </c>
      <c r="T39" s="26">
        <f ca="1" t="shared" si="3"/>
      </c>
      <c r="U39" s="26">
        <f ca="1" t="shared" si="3"/>
      </c>
      <c r="V39" s="26">
        <f ca="1" t="shared" si="3"/>
      </c>
      <c r="W39" s="26">
        <f ca="1" t="shared" si="3"/>
      </c>
      <c r="X39" s="26">
        <f ca="1" t="shared" si="3"/>
      </c>
      <c r="Y39" s="26">
        <f ca="1" t="shared" si="3"/>
      </c>
      <c r="Z39" s="26">
        <f ca="1" t="shared" si="3"/>
      </c>
      <c r="AA39" s="26">
        <f ca="1" t="shared" si="4"/>
      </c>
    </row>
    <row r="40" spans="1:27" ht="12.75">
      <c r="A40" s="120">
        <v>34</v>
      </c>
      <c r="B40" s="20"/>
      <c r="C40" s="19"/>
      <c r="D40" s="96"/>
      <c r="E40" s="19"/>
      <c r="F40" s="19"/>
      <c r="G40" s="19"/>
      <c r="H40" s="13"/>
      <c r="I40" s="120">
        <f t="shared" si="1"/>
      </c>
      <c r="J40" s="97"/>
      <c r="K40" s="120"/>
      <c r="M40" s="26">
        <f aca="true" ca="1" t="shared" si="5" ref="M40:Z58">IF($B40="","",IF(ISERROR(VLOOKUP($B40,INDIRECT(M$5&amp;"!$B:$Z"),25,0)),"",IF(VLOOKUP($B40,INDIRECT(M$5&amp;"!$B:$Z"),25,0)=0,"",VLOOKUP($B40,INDIRECT(M$5&amp;"!$B:$Z"),25,0))))</f>
      </c>
      <c r="N40" s="26">
        <f ca="1" t="shared" si="5"/>
      </c>
      <c r="O40" s="26">
        <f ca="1" t="shared" si="5"/>
      </c>
      <c r="P40" s="26">
        <f ca="1" t="shared" si="5"/>
      </c>
      <c r="Q40" s="26">
        <f ca="1" t="shared" si="5"/>
      </c>
      <c r="R40" s="26">
        <f ca="1" t="shared" si="5"/>
      </c>
      <c r="S40" s="26">
        <f ca="1" t="shared" si="5"/>
      </c>
      <c r="T40" s="26">
        <f ca="1" t="shared" si="5"/>
      </c>
      <c r="U40" s="26">
        <f ca="1" t="shared" si="5"/>
      </c>
      <c r="V40" s="26">
        <f ca="1" t="shared" si="5"/>
      </c>
      <c r="W40" s="26">
        <f ca="1" t="shared" si="5"/>
      </c>
      <c r="X40" s="26">
        <f ca="1" t="shared" si="5"/>
      </c>
      <c r="Y40" s="26">
        <f ca="1" t="shared" si="5"/>
      </c>
      <c r="Z40" s="26">
        <f ca="1" t="shared" si="5"/>
      </c>
      <c r="AA40" s="26">
        <f ca="1" t="shared" si="4"/>
      </c>
    </row>
    <row r="41" spans="1:27" ht="12.75">
      <c r="A41" s="120">
        <v>35</v>
      </c>
      <c r="B41" s="20"/>
      <c r="C41" s="19"/>
      <c r="D41" s="96"/>
      <c r="E41" s="19"/>
      <c r="F41" s="19"/>
      <c r="G41" s="19"/>
      <c r="H41" s="13"/>
      <c r="I41" s="120">
        <f t="shared" si="1"/>
      </c>
      <c r="J41" s="97"/>
      <c r="K41" s="120"/>
      <c r="M41" s="26">
        <f ca="1" t="shared" si="5"/>
      </c>
      <c r="N41" s="26">
        <f ca="1" t="shared" si="5"/>
      </c>
      <c r="O41" s="26">
        <f ca="1" t="shared" si="5"/>
      </c>
      <c r="P41" s="26">
        <f ca="1" t="shared" si="5"/>
      </c>
      <c r="Q41" s="26">
        <f ca="1" t="shared" si="5"/>
      </c>
      <c r="R41" s="26">
        <f ca="1" t="shared" si="5"/>
      </c>
      <c r="S41" s="26">
        <f ca="1" t="shared" si="5"/>
      </c>
      <c r="T41" s="26">
        <f ca="1" t="shared" si="5"/>
      </c>
      <c r="U41" s="26">
        <f ca="1" t="shared" si="5"/>
      </c>
      <c r="V41" s="26">
        <f ca="1" t="shared" si="5"/>
      </c>
      <c r="W41" s="26">
        <f ca="1" t="shared" si="5"/>
      </c>
      <c r="X41" s="26">
        <f ca="1" t="shared" si="5"/>
      </c>
      <c r="Y41" s="26">
        <f ca="1" t="shared" si="5"/>
      </c>
      <c r="Z41" s="26">
        <f ca="1" t="shared" si="5"/>
      </c>
      <c r="AA41" s="26">
        <f ca="1" t="shared" si="4"/>
      </c>
    </row>
    <row r="42" spans="1:27" ht="12.75">
      <c r="A42" s="120">
        <v>36</v>
      </c>
      <c r="B42" s="20"/>
      <c r="C42" s="19"/>
      <c r="D42" s="96"/>
      <c r="E42" s="19"/>
      <c r="F42" s="19"/>
      <c r="G42" s="19"/>
      <c r="H42" s="13"/>
      <c r="I42" s="120">
        <f t="shared" si="1"/>
      </c>
      <c r="J42" s="97"/>
      <c r="K42" s="120"/>
      <c r="M42" s="26">
        <f ca="1" t="shared" si="5"/>
      </c>
      <c r="N42" s="26">
        <f ca="1" t="shared" si="5"/>
      </c>
      <c r="O42" s="26">
        <f ca="1" t="shared" si="5"/>
      </c>
      <c r="P42" s="26">
        <f ca="1" t="shared" si="5"/>
      </c>
      <c r="Q42" s="26">
        <f ca="1" t="shared" si="5"/>
      </c>
      <c r="R42" s="26">
        <f ca="1" t="shared" si="5"/>
      </c>
      <c r="S42" s="26">
        <f ca="1" t="shared" si="5"/>
      </c>
      <c r="T42" s="26">
        <f ca="1" t="shared" si="5"/>
      </c>
      <c r="U42" s="26">
        <f ca="1" t="shared" si="5"/>
      </c>
      <c r="V42" s="26">
        <f ca="1" t="shared" si="5"/>
      </c>
      <c r="W42" s="26">
        <f ca="1" t="shared" si="5"/>
      </c>
      <c r="X42" s="26">
        <f ca="1" t="shared" si="5"/>
      </c>
      <c r="Y42" s="26">
        <f ca="1" t="shared" si="5"/>
      </c>
      <c r="Z42" s="26">
        <f ca="1" t="shared" si="5"/>
      </c>
      <c r="AA42" s="26">
        <f ca="1" t="shared" si="4"/>
      </c>
    </row>
    <row r="43" spans="1:27" ht="12.75">
      <c r="A43" s="120">
        <v>37</v>
      </c>
      <c r="B43" s="20"/>
      <c r="C43" s="19"/>
      <c r="D43" s="96"/>
      <c r="E43" s="19"/>
      <c r="F43" s="19"/>
      <c r="G43" s="19"/>
      <c r="H43" s="13"/>
      <c r="I43" s="120">
        <f t="shared" si="1"/>
      </c>
      <c r="J43" s="97"/>
      <c r="K43" s="120"/>
      <c r="M43" s="26">
        <f ca="1" t="shared" si="5"/>
      </c>
      <c r="N43" s="26">
        <f ca="1" t="shared" si="5"/>
      </c>
      <c r="O43" s="26">
        <f ca="1" t="shared" si="5"/>
      </c>
      <c r="P43" s="26">
        <f ca="1" t="shared" si="5"/>
      </c>
      <c r="Q43" s="26">
        <f ca="1" t="shared" si="5"/>
      </c>
      <c r="R43" s="26">
        <f ca="1" t="shared" si="5"/>
      </c>
      <c r="S43" s="26">
        <f ca="1" t="shared" si="5"/>
      </c>
      <c r="T43" s="26">
        <f ca="1" t="shared" si="5"/>
      </c>
      <c r="U43" s="26">
        <f ca="1" t="shared" si="5"/>
      </c>
      <c r="V43" s="26">
        <f ca="1" t="shared" si="5"/>
      </c>
      <c r="W43" s="26">
        <f ca="1" t="shared" si="5"/>
      </c>
      <c r="X43" s="26">
        <f ca="1" t="shared" si="5"/>
      </c>
      <c r="Y43" s="26">
        <f ca="1" t="shared" si="5"/>
      </c>
      <c r="Z43" s="26">
        <f ca="1" t="shared" si="5"/>
      </c>
      <c r="AA43" s="26">
        <f ca="1" t="shared" si="4"/>
      </c>
    </row>
    <row r="44" spans="1:27" ht="12.75">
      <c r="A44" s="120">
        <v>38</v>
      </c>
      <c r="B44" s="20"/>
      <c r="C44" s="19"/>
      <c r="D44" s="96"/>
      <c r="E44" s="19"/>
      <c r="F44" s="19"/>
      <c r="G44" s="19"/>
      <c r="H44" s="13"/>
      <c r="I44" s="120">
        <f t="shared" si="1"/>
      </c>
      <c r="J44" s="97"/>
      <c r="K44" s="120"/>
      <c r="M44" s="26">
        <f ca="1" t="shared" si="5"/>
      </c>
      <c r="N44" s="26">
        <f ca="1" t="shared" si="5"/>
      </c>
      <c r="O44" s="26">
        <f ca="1" t="shared" si="5"/>
      </c>
      <c r="P44" s="26">
        <f ca="1" t="shared" si="5"/>
      </c>
      <c r="Q44" s="26">
        <f ca="1" t="shared" si="5"/>
      </c>
      <c r="R44" s="26">
        <f ca="1" t="shared" si="5"/>
      </c>
      <c r="S44" s="26">
        <f ca="1" t="shared" si="5"/>
      </c>
      <c r="T44" s="26">
        <f ca="1" t="shared" si="5"/>
      </c>
      <c r="U44" s="26">
        <f ca="1" t="shared" si="5"/>
      </c>
      <c r="V44" s="26">
        <f ca="1" t="shared" si="5"/>
      </c>
      <c r="W44" s="26">
        <f ca="1" t="shared" si="5"/>
      </c>
      <c r="X44" s="26">
        <f ca="1" t="shared" si="5"/>
      </c>
      <c r="Y44" s="26">
        <f ca="1" t="shared" si="5"/>
      </c>
      <c r="Z44" s="26">
        <f ca="1" t="shared" si="5"/>
      </c>
      <c r="AA44" s="26">
        <f ca="1" t="shared" si="4"/>
      </c>
    </row>
    <row r="45" spans="1:27" ht="12.75">
      <c r="A45" s="120">
        <v>39</v>
      </c>
      <c r="B45" s="20"/>
      <c r="C45" s="19"/>
      <c r="D45" s="96"/>
      <c r="E45" s="19"/>
      <c r="F45" s="19"/>
      <c r="G45" s="19"/>
      <c r="H45" s="13"/>
      <c r="I45" s="120">
        <f t="shared" si="1"/>
      </c>
      <c r="J45" s="97"/>
      <c r="K45" s="120"/>
      <c r="M45" s="26">
        <f ca="1" t="shared" si="5"/>
      </c>
      <c r="N45" s="26">
        <f ca="1" t="shared" si="5"/>
      </c>
      <c r="O45" s="26">
        <f ca="1" t="shared" si="5"/>
      </c>
      <c r="P45" s="26">
        <f ca="1" t="shared" si="5"/>
      </c>
      <c r="Q45" s="26">
        <f ca="1" t="shared" si="5"/>
      </c>
      <c r="R45" s="26">
        <f ca="1" t="shared" si="5"/>
      </c>
      <c r="S45" s="26">
        <f ca="1" t="shared" si="5"/>
      </c>
      <c r="T45" s="26">
        <f ca="1" t="shared" si="5"/>
      </c>
      <c r="U45" s="26">
        <f ca="1" t="shared" si="5"/>
      </c>
      <c r="V45" s="26">
        <f ca="1" t="shared" si="5"/>
      </c>
      <c r="W45" s="26">
        <f ca="1" t="shared" si="5"/>
      </c>
      <c r="X45" s="26">
        <f ca="1" t="shared" si="5"/>
      </c>
      <c r="Y45" s="26">
        <f ca="1" t="shared" si="5"/>
      </c>
      <c r="Z45" s="26">
        <f ca="1" t="shared" si="5"/>
      </c>
      <c r="AA45" s="26">
        <f ca="1" t="shared" si="4"/>
      </c>
    </row>
    <row r="46" spans="1:27" ht="12.75">
      <c r="A46" s="120">
        <v>40</v>
      </c>
      <c r="B46" s="20"/>
      <c r="C46" s="19"/>
      <c r="D46" s="96"/>
      <c r="E46" s="19"/>
      <c r="F46" s="19"/>
      <c r="G46" s="19"/>
      <c r="H46" s="13"/>
      <c r="I46" s="120">
        <f t="shared" si="1"/>
      </c>
      <c r="J46" s="97"/>
      <c r="K46" s="120"/>
      <c r="M46" s="26">
        <f ca="1" t="shared" si="5"/>
      </c>
      <c r="N46" s="26">
        <f ca="1" t="shared" si="5"/>
      </c>
      <c r="O46" s="26">
        <f ca="1" t="shared" si="5"/>
      </c>
      <c r="P46" s="26">
        <f ca="1" t="shared" si="5"/>
      </c>
      <c r="Q46" s="26">
        <f ca="1" t="shared" si="5"/>
      </c>
      <c r="R46" s="26">
        <f ca="1" t="shared" si="5"/>
      </c>
      <c r="S46" s="26">
        <f ca="1" t="shared" si="5"/>
      </c>
      <c r="T46" s="26">
        <f ca="1" t="shared" si="5"/>
      </c>
      <c r="U46" s="26">
        <f ca="1" t="shared" si="5"/>
      </c>
      <c r="V46" s="26">
        <f ca="1" t="shared" si="5"/>
      </c>
      <c r="W46" s="26">
        <f ca="1" t="shared" si="5"/>
      </c>
      <c r="X46" s="26">
        <f ca="1" t="shared" si="5"/>
      </c>
      <c r="Y46" s="26">
        <f ca="1" t="shared" si="5"/>
      </c>
      <c r="Z46" s="26">
        <f ca="1" t="shared" si="5"/>
      </c>
      <c r="AA46" s="26">
        <f ca="1" t="shared" si="4"/>
      </c>
    </row>
    <row r="47" spans="1:27" ht="12.75">
      <c r="A47" s="120">
        <v>41</v>
      </c>
      <c r="B47" s="20"/>
      <c r="C47" s="19"/>
      <c r="D47" s="96"/>
      <c r="E47" s="19"/>
      <c r="F47" s="19"/>
      <c r="G47" s="19"/>
      <c r="H47" s="13"/>
      <c r="I47" s="120">
        <f t="shared" si="1"/>
      </c>
      <c r="J47" s="97"/>
      <c r="K47" s="120"/>
      <c r="M47" s="26">
        <f ca="1" t="shared" si="5"/>
      </c>
      <c r="N47" s="26">
        <f ca="1" t="shared" si="5"/>
      </c>
      <c r="O47" s="26">
        <f ca="1" t="shared" si="5"/>
      </c>
      <c r="P47" s="26">
        <f ca="1" t="shared" si="5"/>
      </c>
      <c r="Q47" s="26">
        <f ca="1" t="shared" si="5"/>
      </c>
      <c r="R47" s="26">
        <f ca="1" t="shared" si="5"/>
      </c>
      <c r="S47" s="26">
        <f ca="1" t="shared" si="5"/>
      </c>
      <c r="T47" s="26">
        <f ca="1" t="shared" si="5"/>
      </c>
      <c r="U47" s="26">
        <f ca="1" t="shared" si="5"/>
      </c>
      <c r="V47" s="26">
        <f ca="1" t="shared" si="5"/>
      </c>
      <c r="W47" s="26">
        <f ca="1" t="shared" si="5"/>
      </c>
      <c r="X47" s="26">
        <f ca="1" t="shared" si="5"/>
      </c>
      <c r="Y47" s="26">
        <f ca="1" t="shared" si="5"/>
      </c>
      <c r="Z47" s="26">
        <f ca="1" t="shared" si="5"/>
      </c>
      <c r="AA47" s="26">
        <f ca="1" t="shared" si="4"/>
      </c>
    </row>
    <row r="48" spans="1:27" ht="12.75" hidden="1">
      <c r="A48" s="120">
        <v>42</v>
      </c>
      <c r="B48" s="20"/>
      <c r="C48" s="19"/>
      <c r="D48" s="96"/>
      <c r="E48" s="19"/>
      <c r="F48" s="19"/>
      <c r="G48" s="19"/>
      <c r="H48" s="13"/>
      <c r="I48" s="120">
        <f t="shared" si="1"/>
      </c>
      <c r="J48" s="97"/>
      <c r="K48" s="120"/>
      <c r="M48" s="26">
        <f ca="1" t="shared" si="5"/>
      </c>
      <c r="N48" s="26">
        <f ca="1" t="shared" si="5"/>
      </c>
      <c r="O48" s="26">
        <f ca="1" t="shared" si="5"/>
      </c>
      <c r="P48" s="26">
        <f ca="1" t="shared" si="5"/>
      </c>
      <c r="Q48" s="26">
        <f ca="1" t="shared" si="5"/>
      </c>
      <c r="R48" s="26">
        <f ca="1" t="shared" si="5"/>
      </c>
      <c r="S48" s="26">
        <f ca="1" t="shared" si="5"/>
      </c>
      <c r="T48" s="26">
        <f ca="1" t="shared" si="5"/>
      </c>
      <c r="U48" s="26">
        <f ca="1" t="shared" si="5"/>
      </c>
      <c r="V48" s="26">
        <f ca="1" t="shared" si="5"/>
      </c>
      <c r="W48" s="26">
        <f ca="1" t="shared" si="5"/>
      </c>
      <c r="X48" s="26">
        <f ca="1" t="shared" si="5"/>
      </c>
      <c r="Y48" s="26">
        <f ca="1" t="shared" si="5"/>
      </c>
      <c r="Z48" s="26">
        <f ca="1" t="shared" si="5"/>
      </c>
      <c r="AA48" s="26">
        <f ca="1" t="shared" si="4"/>
      </c>
    </row>
    <row r="49" spans="1:27" ht="12.75" hidden="1">
      <c r="A49" s="120">
        <v>43</v>
      </c>
      <c r="B49" s="20"/>
      <c r="C49" s="19"/>
      <c r="D49" s="96"/>
      <c r="E49" s="19"/>
      <c r="F49" s="19"/>
      <c r="G49" s="19"/>
      <c r="H49" s="13"/>
      <c r="I49" s="120">
        <f t="shared" si="1"/>
      </c>
      <c r="J49" s="97"/>
      <c r="K49" s="120"/>
      <c r="M49" s="26">
        <f ca="1" t="shared" si="5"/>
      </c>
      <c r="N49" s="26">
        <f ca="1" t="shared" si="5"/>
      </c>
      <c r="O49" s="26">
        <f ca="1" t="shared" si="5"/>
      </c>
      <c r="P49" s="26">
        <f ca="1" t="shared" si="5"/>
      </c>
      <c r="Q49" s="26">
        <f ca="1" t="shared" si="5"/>
      </c>
      <c r="R49" s="26">
        <f ca="1" t="shared" si="5"/>
      </c>
      <c r="S49" s="26">
        <f ca="1" t="shared" si="5"/>
      </c>
      <c r="T49" s="26">
        <f ca="1" t="shared" si="5"/>
      </c>
      <c r="U49" s="26">
        <f ca="1" t="shared" si="5"/>
      </c>
      <c r="V49" s="26">
        <f ca="1" t="shared" si="5"/>
      </c>
      <c r="W49" s="26">
        <f ca="1" t="shared" si="5"/>
      </c>
      <c r="X49" s="26">
        <f ca="1" t="shared" si="5"/>
      </c>
      <c r="Y49" s="26">
        <f ca="1" t="shared" si="5"/>
      </c>
      <c r="Z49" s="26">
        <f ca="1" t="shared" si="5"/>
      </c>
      <c r="AA49" s="26">
        <f ca="1" t="shared" si="4"/>
      </c>
    </row>
    <row r="50" spans="1:27" ht="12.75" hidden="1">
      <c r="A50" s="120">
        <v>44</v>
      </c>
      <c r="B50" s="20"/>
      <c r="C50" s="19"/>
      <c r="D50" s="96"/>
      <c r="E50" s="19"/>
      <c r="F50" s="19"/>
      <c r="G50" s="19"/>
      <c r="H50" s="13"/>
      <c r="I50" s="120">
        <f t="shared" si="1"/>
      </c>
      <c r="J50" s="97"/>
      <c r="K50" s="120"/>
      <c r="M50" s="26">
        <f ca="1" t="shared" si="5"/>
      </c>
      <c r="N50" s="26">
        <f ca="1" t="shared" si="5"/>
      </c>
      <c r="O50" s="26">
        <f ca="1" t="shared" si="5"/>
      </c>
      <c r="P50" s="26">
        <f ca="1" t="shared" si="5"/>
      </c>
      <c r="Q50" s="26">
        <f ca="1" t="shared" si="5"/>
      </c>
      <c r="R50" s="26">
        <f ca="1" t="shared" si="5"/>
      </c>
      <c r="S50" s="26">
        <f ca="1" t="shared" si="5"/>
      </c>
      <c r="T50" s="26">
        <f ca="1" t="shared" si="5"/>
      </c>
      <c r="U50" s="26">
        <f ca="1" t="shared" si="5"/>
      </c>
      <c r="V50" s="26">
        <f ca="1" t="shared" si="5"/>
      </c>
      <c r="W50" s="26">
        <f ca="1" t="shared" si="5"/>
      </c>
      <c r="X50" s="26">
        <f ca="1" t="shared" si="5"/>
      </c>
      <c r="Y50" s="26">
        <f ca="1" t="shared" si="5"/>
      </c>
      <c r="Z50" s="26">
        <f ca="1" t="shared" si="5"/>
      </c>
      <c r="AA50" s="26">
        <f ca="1" t="shared" si="4"/>
      </c>
    </row>
    <row r="51" spans="1:27" ht="12.75" hidden="1">
      <c r="A51" s="120">
        <v>45</v>
      </c>
      <c r="B51" s="20"/>
      <c r="C51" s="19"/>
      <c r="D51" s="96"/>
      <c r="E51" s="19"/>
      <c r="F51" s="19"/>
      <c r="G51" s="19"/>
      <c r="H51" s="13"/>
      <c r="I51" s="120">
        <f t="shared" si="1"/>
      </c>
      <c r="J51" s="97"/>
      <c r="K51" s="120"/>
      <c r="M51" s="26">
        <f ca="1" t="shared" si="5"/>
      </c>
      <c r="N51" s="26">
        <f ca="1" t="shared" si="5"/>
      </c>
      <c r="O51" s="26">
        <f ca="1" t="shared" si="5"/>
      </c>
      <c r="P51" s="26">
        <f ca="1" t="shared" si="5"/>
      </c>
      <c r="Q51" s="26">
        <f ca="1" t="shared" si="5"/>
      </c>
      <c r="R51" s="26">
        <f ca="1" t="shared" si="5"/>
      </c>
      <c r="S51" s="26">
        <f ca="1" t="shared" si="5"/>
      </c>
      <c r="T51" s="26">
        <f ca="1" t="shared" si="5"/>
      </c>
      <c r="U51" s="26">
        <f ca="1" t="shared" si="5"/>
      </c>
      <c r="V51" s="26">
        <f ca="1" t="shared" si="5"/>
      </c>
      <c r="W51" s="26">
        <f ca="1" t="shared" si="5"/>
      </c>
      <c r="X51" s="26">
        <f ca="1" t="shared" si="5"/>
      </c>
      <c r="Y51" s="26">
        <f ca="1" t="shared" si="5"/>
      </c>
      <c r="Z51" s="26">
        <f ca="1" t="shared" si="5"/>
      </c>
      <c r="AA51" s="26">
        <f ca="1" t="shared" si="4"/>
      </c>
    </row>
    <row r="52" spans="1:27" ht="12.75" hidden="1">
      <c r="A52" s="120">
        <v>46</v>
      </c>
      <c r="B52" s="20"/>
      <c r="C52" s="19"/>
      <c r="D52" s="96"/>
      <c r="E52" s="19"/>
      <c r="F52" s="19"/>
      <c r="G52" s="19"/>
      <c r="H52" s="13"/>
      <c r="I52" s="120">
        <f t="shared" si="1"/>
      </c>
      <c r="J52" s="97"/>
      <c r="K52" s="120"/>
      <c r="M52" s="26">
        <f ca="1" t="shared" si="5"/>
      </c>
      <c r="N52" s="26">
        <f ca="1" t="shared" si="5"/>
      </c>
      <c r="O52" s="26">
        <f ca="1" t="shared" si="5"/>
      </c>
      <c r="P52" s="26">
        <f ca="1" t="shared" si="5"/>
      </c>
      <c r="Q52" s="26">
        <f ca="1" t="shared" si="5"/>
      </c>
      <c r="R52" s="26">
        <f ca="1" t="shared" si="5"/>
      </c>
      <c r="S52" s="26">
        <f ca="1" t="shared" si="5"/>
      </c>
      <c r="T52" s="26">
        <f ca="1" t="shared" si="5"/>
      </c>
      <c r="U52" s="26">
        <f ca="1" t="shared" si="5"/>
      </c>
      <c r="V52" s="26">
        <f ca="1" t="shared" si="5"/>
      </c>
      <c r="W52" s="26">
        <f ca="1" t="shared" si="5"/>
      </c>
      <c r="X52" s="26">
        <f ca="1" t="shared" si="5"/>
      </c>
      <c r="Y52" s="26">
        <f ca="1" t="shared" si="5"/>
      </c>
      <c r="Z52" s="26">
        <f ca="1" t="shared" si="5"/>
      </c>
      <c r="AA52" s="26">
        <f ca="1" t="shared" si="4"/>
      </c>
    </row>
    <row r="53" spans="1:27" ht="12.75" hidden="1">
      <c r="A53" s="120">
        <v>47</v>
      </c>
      <c r="B53" s="20"/>
      <c r="C53" s="19"/>
      <c r="D53" s="96"/>
      <c r="E53" s="19"/>
      <c r="F53" s="19"/>
      <c r="G53" s="19"/>
      <c r="H53" s="13"/>
      <c r="I53" s="120">
        <f t="shared" si="1"/>
      </c>
      <c r="J53" s="97"/>
      <c r="K53" s="120"/>
      <c r="M53" s="26">
        <f ca="1" t="shared" si="5"/>
      </c>
      <c r="N53" s="26">
        <f ca="1" t="shared" si="5"/>
      </c>
      <c r="O53" s="26">
        <f ca="1" t="shared" si="5"/>
      </c>
      <c r="P53" s="26">
        <f ca="1" t="shared" si="5"/>
      </c>
      <c r="Q53" s="26">
        <f ca="1" t="shared" si="5"/>
      </c>
      <c r="R53" s="26">
        <f ca="1" t="shared" si="5"/>
      </c>
      <c r="S53" s="26">
        <f ca="1" t="shared" si="5"/>
      </c>
      <c r="T53" s="26">
        <f ca="1" t="shared" si="5"/>
      </c>
      <c r="U53" s="26">
        <f ca="1" t="shared" si="5"/>
      </c>
      <c r="V53" s="26">
        <f ca="1" t="shared" si="5"/>
      </c>
      <c r="W53" s="26">
        <f ca="1" t="shared" si="5"/>
      </c>
      <c r="X53" s="26">
        <f ca="1" t="shared" si="5"/>
      </c>
      <c r="Y53" s="26">
        <f ca="1" t="shared" si="5"/>
      </c>
      <c r="Z53" s="26">
        <f ca="1" t="shared" si="5"/>
      </c>
      <c r="AA53" s="26">
        <f ca="1" t="shared" si="4"/>
      </c>
    </row>
    <row r="54" spans="1:27" ht="12.75" hidden="1">
      <c r="A54" s="120">
        <v>48</v>
      </c>
      <c r="B54" s="20"/>
      <c r="C54" s="19"/>
      <c r="D54" s="96"/>
      <c r="E54" s="19"/>
      <c r="F54" s="19"/>
      <c r="G54" s="19"/>
      <c r="H54" s="13"/>
      <c r="I54" s="120">
        <f t="shared" si="1"/>
      </c>
      <c r="J54" s="97"/>
      <c r="K54" s="120"/>
      <c r="M54" s="26">
        <f ca="1" t="shared" si="5"/>
      </c>
      <c r="N54" s="26">
        <f ca="1" t="shared" si="5"/>
      </c>
      <c r="O54" s="26">
        <f ca="1" t="shared" si="5"/>
      </c>
      <c r="P54" s="26">
        <f ca="1" t="shared" si="5"/>
      </c>
      <c r="Q54" s="26">
        <f ca="1" t="shared" si="5"/>
      </c>
      <c r="R54" s="26">
        <f ca="1" t="shared" si="5"/>
      </c>
      <c r="S54" s="26">
        <f ca="1" t="shared" si="5"/>
      </c>
      <c r="T54" s="26">
        <f ca="1" t="shared" si="5"/>
      </c>
      <c r="U54" s="26">
        <f ca="1" t="shared" si="5"/>
      </c>
      <c r="V54" s="26">
        <f ca="1" t="shared" si="5"/>
      </c>
      <c r="W54" s="26">
        <f ca="1" t="shared" si="5"/>
      </c>
      <c r="X54" s="26">
        <f ca="1" t="shared" si="5"/>
      </c>
      <c r="Y54" s="26">
        <f ca="1" t="shared" si="5"/>
      </c>
      <c r="Z54" s="26">
        <f ca="1" t="shared" si="5"/>
      </c>
      <c r="AA54" s="26">
        <f ca="1" t="shared" si="4"/>
      </c>
    </row>
    <row r="55" spans="1:27" ht="12.75" hidden="1">
      <c r="A55" s="120">
        <v>49</v>
      </c>
      <c r="B55" s="20"/>
      <c r="C55" s="19"/>
      <c r="D55" s="96"/>
      <c r="E55" s="19"/>
      <c r="F55" s="19"/>
      <c r="G55" s="19"/>
      <c r="H55" s="13"/>
      <c r="I55" s="120">
        <f t="shared" si="1"/>
      </c>
      <c r="J55" s="97"/>
      <c r="K55" s="120"/>
      <c r="M55" s="26">
        <f ca="1" t="shared" si="5"/>
      </c>
      <c r="N55" s="26">
        <f ca="1" t="shared" si="5"/>
      </c>
      <c r="O55" s="26">
        <f ca="1" t="shared" si="5"/>
      </c>
      <c r="P55" s="26">
        <f ca="1" t="shared" si="5"/>
      </c>
      <c r="Q55" s="26">
        <f ca="1" t="shared" si="5"/>
      </c>
      <c r="R55" s="26">
        <f ca="1" t="shared" si="5"/>
      </c>
      <c r="S55" s="26">
        <f ca="1" t="shared" si="5"/>
      </c>
      <c r="T55" s="26">
        <f ca="1" t="shared" si="5"/>
      </c>
      <c r="U55" s="26">
        <f ca="1" t="shared" si="5"/>
      </c>
      <c r="V55" s="26">
        <f ca="1" t="shared" si="5"/>
      </c>
      <c r="W55" s="26">
        <f ca="1" t="shared" si="5"/>
      </c>
      <c r="X55" s="26">
        <f ca="1" t="shared" si="5"/>
      </c>
      <c r="Y55" s="26">
        <f ca="1" t="shared" si="5"/>
      </c>
      <c r="Z55" s="26">
        <f ca="1" t="shared" si="5"/>
      </c>
      <c r="AA55" s="26">
        <f ca="1" t="shared" si="4"/>
      </c>
    </row>
    <row r="56" spans="1:27" ht="12.75" hidden="1">
      <c r="A56" s="120">
        <v>50</v>
      </c>
      <c r="B56" s="20"/>
      <c r="C56" s="19"/>
      <c r="D56" s="96"/>
      <c r="E56" s="19"/>
      <c r="F56" s="19"/>
      <c r="G56" s="19"/>
      <c r="H56" s="13"/>
      <c r="I56" s="120">
        <f t="shared" si="1"/>
      </c>
      <c r="J56" s="97"/>
      <c r="K56" s="120"/>
      <c r="M56" s="26">
        <f ca="1" t="shared" si="5"/>
      </c>
      <c r="N56" s="26">
        <f ca="1" t="shared" si="5"/>
      </c>
      <c r="O56" s="26">
        <f ca="1" t="shared" si="5"/>
      </c>
      <c r="P56" s="26">
        <f ca="1" t="shared" si="5"/>
      </c>
      <c r="Q56" s="26">
        <f ca="1" t="shared" si="5"/>
      </c>
      <c r="R56" s="26">
        <f ca="1" t="shared" si="5"/>
      </c>
      <c r="S56" s="26">
        <f ca="1" t="shared" si="5"/>
      </c>
      <c r="T56" s="26">
        <f ca="1" t="shared" si="5"/>
      </c>
      <c r="U56" s="26">
        <f ca="1" t="shared" si="5"/>
      </c>
      <c r="V56" s="26">
        <f ca="1" t="shared" si="5"/>
      </c>
      <c r="W56" s="26">
        <f ca="1" t="shared" si="5"/>
      </c>
      <c r="X56" s="26">
        <f ca="1" t="shared" si="5"/>
      </c>
      <c r="Y56" s="26">
        <f ca="1" t="shared" si="5"/>
      </c>
      <c r="Z56" s="26">
        <f ca="1" t="shared" si="5"/>
      </c>
      <c r="AA56" s="26">
        <f ca="1" t="shared" si="4"/>
      </c>
    </row>
    <row r="57" spans="1:27" ht="12.75" hidden="1">
      <c r="A57" s="120">
        <v>51</v>
      </c>
      <c r="B57" s="20"/>
      <c r="C57" s="19"/>
      <c r="D57" s="96"/>
      <c r="E57" s="19"/>
      <c r="F57" s="19"/>
      <c r="G57" s="19"/>
      <c r="H57" s="13"/>
      <c r="I57" s="120">
        <f t="shared" si="1"/>
      </c>
      <c r="J57" s="97"/>
      <c r="K57" s="120"/>
      <c r="M57" s="26">
        <f ca="1" t="shared" si="5"/>
      </c>
      <c r="N57" s="26">
        <f ca="1" t="shared" si="5"/>
      </c>
      <c r="O57" s="26">
        <f ca="1" t="shared" si="5"/>
      </c>
      <c r="P57" s="26">
        <f ca="1" t="shared" si="5"/>
      </c>
      <c r="Q57" s="26">
        <f ca="1" t="shared" si="5"/>
      </c>
      <c r="R57" s="26">
        <f ca="1" t="shared" si="5"/>
      </c>
      <c r="S57" s="26">
        <f ca="1" t="shared" si="5"/>
      </c>
      <c r="T57" s="26">
        <f ca="1" t="shared" si="5"/>
      </c>
      <c r="U57" s="26">
        <f ca="1" t="shared" si="5"/>
      </c>
      <c r="V57" s="26">
        <f ca="1" t="shared" si="5"/>
      </c>
      <c r="W57" s="26">
        <f ca="1" t="shared" si="5"/>
      </c>
      <c r="X57" s="26">
        <f ca="1" t="shared" si="5"/>
      </c>
      <c r="Y57" s="26">
        <f ca="1" t="shared" si="5"/>
      </c>
      <c r="Z57" s="26">
        <f ca="1" t="shared" si="5"/>
      </c>
      <c r="AA57" s="26">
        <f ca="1" t="shared" si="4"/>
      </c>
    </row>
    <row r="58" spans="1:27" ht="12.75" hidden="1">
      <c r="A58" s="120">
        <v>52</v>
      </c>
      <c r="B58" s="20"/>
      <c r="C58" s="19"/>
      <c r="D58" s="96"/>
      <c r="E58" s="19"/>
      <c r="F58" s="19"/>
      <c r="G58" s="19"/>
      <c r="H58" s="13"/>
      <c r="I58" s="120">
        <f t="shared" si="1"/>
      </c>
      <c r="J58" s="97"/>
      <c r="K58" s="120"/>
      <c r="M58" s="26">
        <f ca="1" t="shared" si="5"/>
      </c>
      <c r="N58" s="26">
        <f ca="1" t="shared" si="5"/>
      </c>
      <c r="O58" s="26">
        <f ca="1" t="shared" si="5"/>
      </c>
      <c r="P58" s="26">
        <f aca="true" ca="1" t="shared" si="6" ref="N58:Z66">IF($B58="","",IF(ISERROR(VLOOKUP($B58,INDIRECT(P$5&amp;"!$B:$Z"),25,0)),"",IF(VLOOKUP($B58,INDIRECT(P$5&amp;"!$B:$Z"),25,0)=0,"",VLOOKUP($B58,INDIRECT(P$5&amp;"!$B:$Z"),25,0))))</f>
      </c>
      <c r="Q58" s="26">
        <f ca="1" t="shared" si="6"/>
      </c>
      <c r="R58" s="26">
        <f ca="1" t="shared" si="6"/>
      </c>
      <c r="S58" s="26">
        <f ca="1" t="shared" si="6"/>
      </c>
      <c r="T58" s="26">
        <f ca="1" t="shared" si="6"/>
      </c>
      <c r="U58" s="26">
        <f ca="1" t="shared" si="6"/>
      </c>
      <c r="V58" s="26">
        <f ca="1" t="shared" si="6"/>
      </c>
      <c r="W58" s="26">
        <f ca="1" t="shared" si="6"/>
      </c>
      <c r="X58" s="26">
        <f ca="1" t="shared" si="6"/>
      </c>
      <c r="Y58" s="26">
        <f ca="1" t="shared" si="6"/>
      </c>
      <c r="Z58" s="26">
        <f ca="1" t="shared" si="6"/>
      </c>
      <c r="AA58" s="26">
        <f ca="1" t="shared" si="4"/>
      </c>
    </row>
    <row r="59" spans="1:27" ht="12.75" hidden="1">
      <c r="A59" s="120">
        <v>53</v>
      </c>
      <c r="B59" s="20"/>
      <c r="C59" s="19"/>
      <c r="D59" s="96"/>
      <c r="E59" s="19"/>
      <c r="F59" s="19"/>
      <c r="G59" s="19"/>
      <c r="H59" s="13"/>
      <c r="I59" s="120">
        <f t="shared" si="1"/>
      </c>
      <c r="J59" s="97"/>
      <c r="K59" s="120"/>
      <c r="M59" s="26">
        <f aca="true" ca="1" t="shared" si="7" ref="M59:M66">IF($B59="","",IF(ISERROR(VLOOKUP($B59,INDIRECT(M$5&amp;"!$B:$Z"),25,0)),"",IF(VLOOKUP($B59,INDIRECT(M$5&amp;"!$B:$Z"),25,0)=0,"",VLOOKUP($B59,INDIRECT(M$5&amp;"!$B:$Z"),25,0))))</f>
      </c>
      <c r="N59" s="26">
        <f ca="1" t="shared" si="6"/>
      </c>
      <c r="O59" s="26">
        <f ca="1" t="shared" si="6"/>
      </c>
      <c r="P59" s="26">
        <f ca="1" t="shared" si="6"/>
      </c>
      <c r="Q59" s="26">
        <f ca="1" t="shared" si="6"/>
      </c>
      <c r="R59" s="26">
        <f ca="1" t="shared" si="6"/>
      </c>
      <c r="S59" s="26">
        <f ca="1" t="shared" si="6"/>
      </c>
      <c r="T59" s="26">
        <f ca="1" t="shared" si="6"/>
      </c>
      <c r="U59" s="26">
        <f ca="1" t="shared" si="6"/>
      </c>
      <c r="V59" s="26">
        <f ca="1" t="shared" si="6"/>
      </c>
      <c r="W59" s="26">
        <f ca="1" t="shared" si="6"/>
      </c>
      <c r="X59" s="26">
        <f ca="1" t="shared" si="6"/>
      </c>
      <c r="Y59" s="26">
        <f ca="1" t="shared" si="6"/>
      </c>
      <c r="Z59" s="26">
        <f ca="1" t="shared" si="6"/>
      </c>
      <c r="AA59" s="26">
        <f ca="1" t="shared" si="4"/>
      </c>
    </row>
    <row r="60" spans="1:27" ht="12.75" hidden="1">
      <c r="A60" s="120">
        <v>54</v>
      </c>
      <c r="B60" s="20"/>
      <c r="C60" s="19"/>
      <c r="D60" s="96"/>
      <c r="E60" s="19"/>
      <c r="F60" s="19"/>
      <c r="G60" s="19"/>
      <c r="H60" s="13"/>
      <c r="I60" s="120">
        <f t="shared" si="1"/>
      </c>
      <c r="J60" s="97"/>
      <c r="K60" s="120"/>
      <c r="M60" s="26">
        <f ca="1" t="shared" si="7"/>
      </c>
      <c r="N60" s="26">
        <f ca="1" t="shared" si="6"/>
      </c>
      <c r="O60" s="26">
        <f ca="1" t="shared" si="6"/>
      </c>
      <c r="P60" s="26">
        <f ca="1" t="shared" si="6"/>
      </c>
      <c r="Q60" s="26">
        <f ca="1" t="shared" si="6"/>
      </c>
      <c r="R60" s="26">
        <f ca="1" t="shared" si="6"/>
      </c>
      <c r="S60" s="26">
        <f ca="1" t="shared" si="6"/>
      </c>
      <c r="T60" s="26">
        <f ca="1" t="shared" si="6"/>
      </c>
      <c r="U60" s="26">
        <f ca="1" t="shared" si="6"/>
      </c>
      <c r="V60" s="26">
        <f ca="1" t="shared" si="6"/>
      </c>
      <c r="W60" s="26">
        <f ca="1" t="shared" si="6"/>
      </c>
      <c r="X60" s="26">
        <f ca="1" t="shared" si="6"/>
      </c>
      <c r="Y60" s="26">
        <f ca="1" t="shared" si="6"/>
      </c>
      <c r="Z60" s="26">
        <f ca="1" t="shared" si="6"/>
      </c>
      <c r="AA60" s="26">
        <f ca="1" t="shared" si="4"/>
      </c>
    </row>
    <row r="61" spans="1:27" ht="12.75" hidden="1">
      <c r="A61" s="120">
        <v>55</v>
      </c>
      <c r="B61" s="20"/>
      <c r="C61" s="19"/>
      <c r="D61" s="96"/>
      <c r="E61" s="19"/>
      <c r="F61" s="19"/>
      <c r="G61" s="19"/>
      <c r="H61" s="13"/>
      <c r="I61" s="120">
        <f t="shared" si="1"/>
      </c>
      <c r="J61" s="97"/>
      <c r="K61" s="120"/>
      <c r="M61" s="26">
        <f ca="1" t="shared" si="7"/>
      </c>
      <c r="N61" s="26">
        <f ca="1" t="shared" si="6"/>
      </c>
      <c r="O61" s="26">
        <f ca="1" t="shared" si="6"/>
      </c>
      <c r="P61" s="26">
        <f ca="1" t="shared" si="6"/>
      </c>
      <c r="Q61" s="26">
        <f ca="1" t="shared" si="6"/>
      </c>
      <c r="R61" s="26">
        <f ca="1" t="shared" si="6"/>
      </c>
      <c r="S61" s="26">
        <f ca="1" t="shared" si="6"/>
      </c>
      <c r="T61" s="26">
        <f ca="1" t="shared" si="6"/>
      </c>
      <c r="U61" s="26">
        <f ca="1" t="shared" si="6"/>
      </c>
      <c r="V61" s="26">
        <f ca="1" t="shared" si="6"/>
      </c>
      <c r="W61" s="26">
        <f ca="1" t="shared" si="6"/>
      </c>
      <c r="X61" s="26">
        <f ca="1" t="shared" si="6"/>
      </c>
      <c r="Y61" s="26">
        <f ca="1" t="shared" si="6"/>
      </c>
      <c r="Z61" s="26">
        <f ca="1" t="shared" si="6"/>
      </c>
      <c r="AA61" s="26">
        <f ca="1" t="shared" si="4"/>
      </c>
    </row>
    <row r="62" spans="1:27" ht="12.75" hidden="1">
      <c r="A62" s="120">
        <v>56</v>
      </c>
      <c r="B62" s="20"/>
      <c r="C62" s="19"/>
      <c r="D62" s="96"/>
      <c r="E62" s="19"/>
      <c r="F62" s="19"/>
      <c r="G62" s="19"/>
      <c r="H62" s="13"/>
      <c r="I62" s="120">
        <f t="shared" si="1"/>
      </c>
      <c r="J62" s="97"/>
      <c r="K62" s="120"/>
      <c r="M62" s="26">
        <f ca="1" t="shared" si="7"/>
      </c>
      <c r="N62" s="26">
        <f ca="1" t="shared" si="6"/>
      </c>
      <c r="O62" s="26">
        <f ca="1" t="shared" si="6"/>
      </c>
      <c r="P62" s="26">
        <f ca="1" t="shared" si="6"/>
      </c>
      <c r="Q62" s="26">
        <f ca="1" t="shared" si="6"/>
      </c>
      <c r="R62" s="26">
        <f ca="1" t="shared" si="6"/>
      </c>
      <c r="S62" s="26">
        <f ca="1" t="shared" si="6"/>
      </c>
      <c r="T62" s="26">
        <f ca="1" t="shared" si="6"/>
      </c>
      <c r="U62" s="26">
        <f ca="1" t="shared" si="6"/>
      </c>
      <c r="V62" s="26">
        <f ca="1" t="shared" si="6"/>
      </c>
      <c r="W62" s="26">
        <f ca="1" t="shared" si="6"/>
      </c>
      <c r="X62" s="26">
        <f ca="1" t="shared" si="6"/>
      </c>
      <c r="Y62" s="26">
        <f ca="1" t="shared" si="6"/>
      </c>
      <c r="Z62" s="26">
        <f ca="1" t="shared" si="6"/>
      </c>
      <c r="AA62" s="26">
        <f ca="1" t="shared" si="4"/>
      </c>
    </row>
    <row r="63" spans="1:27" ht="12.75" hidden="1">
      <c r="A63" s="120">
        <v>57</v>
      </c>
      <c r="B63" s="20"/>
      <c r="C63" s="19"/>
      <c r="D63" s="96"/>
      <c r="E63" s="19"/>
      <c r="F63" s="19"/>
      <c r="G63" s="19"/>
      <c r="H63" s="13"/>
      <c r="I63" s="120">
        <f t="shared" si="1"/>
      </c>
      <c r="J63" s="97"/>
      <c r="K63" s="120"/>
      <c r="M63" s="26">
        <f ca="1" t="shared" si="7"/>
      </c>
      <c r="N63" s="26">
        <f ca="1" t="shared" si="6"/>
      </c>
      <c r="O63" s="26">
        <f ca="1" t="shared" si="6"/>
      </c>
      <c r="P63" s="26">
        <f ca="1" t="shared" si="6"/>
      </c>
      <c r="Q63" s="26">
        <f ca="1" t="shared" si="6"/>
      </c>
      <c r="R63" s="26">
        <f ca="1" t="shared" si="6"/>
      </c>
      <c r="S63" s="26">
        <f ca="1" t="shared" si="6"/>
      </c>
      <c r="T63" s="26">
        <f ca="1" t="shared" si="6"/>
      </c>
      <c r="U63" s="26">
        <f ca="1" t="shared" si="6"/>
      </c>
      <c r="V63" s="26">
        <f ca="1" t="shared" si="6"/>
      </c>
      <c r="W63" s="26">
        <f ca="1" t="shared" si="6"/>
      </c>
      <c r="X63" s="26">
        <f ca="1" t="shared" si="6"/>
      </c>
      <c r="Y63" s="26">
        <f ca="1" t="shared" si="6"/>
      </c>
      <c r="Z63" s="26">
        <f ca="1" t="shared" si="6"/>
      </c>
      <c r="AA63" s="26">
        <f ca="1" t="shared" si="4"/>
      </c>
    </row>
    <row r="64" spans="1:27" ht="12.75" hidden="1">
      <c r="A64" s="120">
        <v>58</v>
      </c>
      <c r="B64" s="20"/>
      <c r="C64" s="19"/>
      <c r="D64" s="96"/>
      <c r="E64" s="19"/>
      <c r="F64" s="19"/>
      <c r="G64" s="19"/>
      <c r="H64" s="13"/>
      <c r="I64" s="120">
        <f t="shared" si="1"/>
      </c>
      <c r="J64" s="97"/>
      <c r="K64" s="120"/>
      <c r="M64" s="26">
        <f ca="1" t="shared" si="7"/>
      </c>
      <c r="N64" s="26">
        <f ca="1" t="shared" si="6"/>
      </c>
      <c r="O64" s="26">
        <f ca="1" t="shared" si="6"/>
      </c>
      <c r="P64" s="26">
        <f ca="1" t="shared" si="6"/>
      </c>
      <c r="Q64" s="26">
        <f ca="1" t="shared" si="6"/>
      </c>
      <c r="R64" s="26">
        <f ca="1" t="shared" si="6"/>
      </c>
      <c r="S64" s="26">
        <f ca="1" t="shared" si="6"/>
      </c>
      <c r="T64" s="26">
        <f ca="1" t="shared" si="6"/>
      </c>
      <c r="U64" s="26">
        <f ca="1" t="shared" si="6"/>
      </c>
      <c r="V64" s="26">
        <f ca="1" t="shared" si="6"/>
      </c>
      <c r="W64" s="26">
        <f ca="1" t="shared" si="6"/>
      </c>
      <c r="X64" s="26">
        <f ca="1" t="shared" si="6"/>
      </c>
      <c r="Y64" s="26">
        <f ca="1" t="shared" si="6"/>
      </c>
      <c r="Z64" s="26">
        <f ca="1" t="shared" si="6"/>
      </c>
      <c r="AA64" s="26">
        <f ca="1" t="shared" si="4"/>
      </c>
    </row>
    <row r="65" spans="1:27" ht="12.75" hidden="1">
      <c r="A65" s="120">
        <v>59</v>
      </c>
      <c r="B65" s="20"/>
      <c r="C65" s="19"/>
      <c r="D65" s="96"/>
      <c r="E65" s="19"/>
      <c r="F65" s="19"/>
      <c r="G65" s="19"/>
      <c r="H65" s="13"/>
      <c r="I65" s="120">
        <f t="shared" si="1"/>
      </c>
      <c r="J65" s="97"/>
      <c r="K65" s="120"/>
      <c r="M65" s="26">
        <f ca="1" t="shared" si="7"/>
      </c>
      <c r="N65" s="26">
        <f ca="1" t="shared" si="6"/>
      </c>
      <c r="O65" s="26">
        <f ca="1" t="shared" si="6"/>
      </c>
      <c r="P65" s="26">
        <f ca="1" t="shared" si="6"/>
      </c>
      <c r="Q65" s="26">
        <f ca="1" t="shared" si="6"/>
      </c>
      <c r="R65" s="26">
        <f ca="1" t="shared" si="6"/>
      </c>
      <c r="S65" s="26">
        <f ca="1" t="shared" si="6"/>
      </c>
      <c r="T65" s="26">
        <f ca="1" t="shared" si="6"/>
      </c>
      <c r="U65" s="26">
        <f ca="1" t="shared" si="6"/>
      </c>
      <c r="V65" s="26">
        <f ca="1" t="shared" si="6"/>
      </c>
      <c r="W65" s="26">
        <f ca="1" t="shared" si="6"/>
      </c>
      <c r="X65" s="26">
        <f ca="1" t="shared" si="6"/>
      </c>
      <c r="Y65" s="26">
        <f ca="1" t="shared" si="6"/>
      </c>
      <c r="Z65" s="26">
        <f ca="1" t="shared" si="6"/>
      </c>
      <c r="AA65" s="26">
        <f ca="1" t="shared" si="4"/>
      </c>
    </row>
    <row r="66" spans="1:27" ht="12.75" hidden="1">
      <c r="A66" s="120">
        <v>60</v>
      </c>
      <c r="B66" s="20"/>
      <c r="C66" s="19"/>
      <c r="D66" s="96"/>
      <c r="E66" s="19"/>
      <c r="F66" s="19"/>
      <c r="G66" s="19"/>
      <c r="H66" s="13"/>
      <c r="I66" s="120">
        <f t="shared" si="1"/>
      </c>
      <c r="J66" s="97"/>
      <c r="K66" s="120"/>
      <c r="M66" s="26">
        <f ca="1" t="shared" si="7"/>
      </c>
      <c r="N66" s="26">
        <f ca="1" t="shared" si="6"/>
      </c>
      <c r="O66" s="26">
        <f ca="1" t="shared" si="6"/>
      </c>
      <c r="P66" s="26">
        <f ca="1" t="shared" si="6"/>
      </c>
      <c r="Q66" s="26">
        <f ca="1" t="shared" si="6"/>
      </c>
      <c r="R66" s="26">
        <f ca="1" t="shared" si="6"/>
      </c>
      <c r="S66" s="26">
        <f ca="1" t="shared" si="6"/>
      </c>
      <c r="T66" s="26">
        <f ca="1" t="shared" si="6"/>
      </c>
      <c r="U66" s="26">
        <f ca="1" t="shared" si="6"/>
      </c>
      <c r="V66" s="26">
        <f ca="1" t="shared" si="6"/>
      </c>
      <c r="W66" s="26">
        <f ca="1" t="shared" si="6"/>
      </c>
      <c r="X66" s="26">
        <f ca="1" t="shared" si="6"/>
      </c>
      <c r="Y66" s="26">
        <f ca="1" t="shared" si="6"/>
      </c>
      <c r="Z66" s="26">
        <f ca="1" t="shared" si="6"/>
      </c>
      <c r="AA66" s="26">
        <f ca="1" t="shared" si="4"/>
      </c>
    </row>
    <row r="68" spans="1:25" ht="12.75">
      <c r="A68" s="21" t="s">
        <v>141</v>
      </c>
      <c r="B68" s="21"/>
      <c r="C68" s="21"/>
      <c r="D68" s="21"/>
      <c r="E68" s="21"/>
      <c r="F68" s="21"/>
      <c r="G68" s="21"/>
      <c r="H68" s="21"/>
      <c r="I68" s="21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</row>
    <row r="69" spans="1:25" ht="12.75">
      <c r="A69" s="21"/>
      <c r="B69" s="21"/>
      <c r="C69" s="21"/>
      <c r="D69" s="21"/>
      <c r="E69" s="21"/>
      <c r="F69" s="21"/>
      <c r="G69" s="21"/>
      <c r="H69" s="21"/>
      <c r="I69" s="21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</row>
    <row r="70" spans="1:25" ht="12.75">
      <c r="A70" s="21"/>
      <c r="B70" s="21"/>
      <c r="C70" s="21"/>
      <c r="D70" s="21"/>
      <c r="E70" s="21"/>
      <c r="F70" s="21"/>
      <c r="G70" s="21"/>
      <c r="H70" s="21"/>
      <c r="I70" s="21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</row>
    <row r="71" spans="1:25" ht="12.75">
      <c r="A71" s="21"/>
      <c r="B71" s="21"/>
      <c r="C71" s="21"/>
      <c r="D71" s="21"/>
      <c r="E71" s="21"/>
      <c r="F71" s="21"/>
      <c r="G71" s="21"/>
      <c r="H71" s="21"/>
      <c r="I71" s="21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</row>
    <row r="72" spans="1:25" ht="12.75">
      <c r="A72" s="21"/>
      <c r="B72" s="21"/>
      <c r="C72" s="21"/>
      <c r="D72" s="21"/>
      <c r="E72" s="21"/>
      <c r="F72" s="21"/>
      <c r="G72" s="21"/>
      <c r="H72" s="21"/>
      <c r="I72" s="21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</row>
    <row r="73" spans="1:25" ht="12.75">
      <c r="A73" s="21" t="s">
        <v>232</v>
      </c>
      <c r="B73" s="21"/>
      <c r="C73" s="121">
        <v>37742</v>
      </c>
      <c r="D73" s="21" t="s">
        <v>172</v>
      </c>
      <c r="E73" s="21"/>
      <c r="F73" s="21" t="s">
        <v>231</v>
      </c>
      <c r="G73" s="21" t="s">
        <v>173</v>
      </c>
      <c r="H73" s="21" t="s">
        <v>230</v>
      </c>
      <c r="I73" s="21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78"/>
      <c r="W73" s="78"/>
      <c r="X73" s="116"/>
      <c r="Y73" s="116"/>
    </row>
  </sheetData>
  <sheetProtection/>
  <mergeCells count="4">
    <mergeCell ref="A1:I1"/>
    <mergeCell ref="A2:I2"/>
    <mergeCell ref="A3:I3"/>
    <mergeCell ref="M4:AA4"/>
  </mergeCells>
  <printOptions horizontalCentered="1"/>
  <pageMargins left="0.393700787401575" right="0.393700787401575" top="0.393700787401575" bottom="0.590551181102362" header="0.31496062992126" footer="0.31496062992126"/>
  <pageSetup fitToHeight="1" fitToWidth="1" horizontalDpi="180" verticalDpi="18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P74"/>
  <sheetViews>
    <sheetView workbookViewId="0" topLeftCell="A1">
      <selection activeCell="E5" sqref="E5"/>
    </sheetView>
  </sheetViews>
  <sheetFormatPr defaultColWidth="9.00390625" defaultRowHeight="12.75"/>
  <cols>
    <col min="1" max="1" width="8.125" style="2" customWidth="1"/>
    <col min="2" max="15" width="9.125" style="2" customWidth="1"/>
  </cols>
  <sheetData>
    <row r="1" ht="12.75">
      <c r="H1" s="27" t="s">
        <v>179</v>
      </c>
    </row>
    <row r="2" ht="15.75">
      <c r="H2" s="34" t="str">
        <f>Title1</f>
        <v>Orlíkovské přeháňky</v>
      </c>
    </row>
    <row r="3" ht="15.75">
      <c r="H3" s="34" t="str">
        <f>Title2</f>
        <v>Hronov 1.5.-11.5.2003</v>
      </c>
    </row>
    <row r="4" ht="15.75">
      <c r="H4" s="34"/>
    </row>
    <row r="5" spans="1:11" ht="12.75">
      <c r="A5" s="12" t="s">
        <v>181</v>
      </c>
      <c r="D5" s="100">
        <v>17</v>
      </c>
      <c r="E5" s="12" t="s">
        <v>182</v>
      </c>
      <c r="J5" s="100">
        <f>ROUND(GridCelk*2/7,0)</f>
        <v>5</v>
      </c>
      <c r="K5" s="12" t="s">
        <v>183</v>
      </c>
    </row>
    <row r="6" ht="15">
      <c r="D6" s="34"/>
    </row>
    <row r="7" spans="2:15" ht="12.75"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6" ht="25.5" customHeight="1">
      <c r="A8" s="98" t="s">
        <v>180</v>
      </c>
      <c r="B8" s="99" t="s">
        <v>94</v>
      </c>
      <c r="C8" s="99" t="s">
        <v>95</v>
      </c>
      <c r="D8" s="99" t="s">
        <v>96</v>
      </c>
      <c r="E8" s="99" t="s">
        <v>97</v>
      </c>
      <c r="F8" s="99" t="s">
        <v>98</v>
      </c>
      <c r="G8" s="99" t="s">
        <v>99</v>
      </c>
      <c r="H8" s="99" t="s">
        <v>100</v>
      </c>
      <c r="I8" s="99" t="s">
        <v>101</v>
      </c>
      <c r="J8" s="99" t="s">
        <v>102</v>
      </c>
      <c r="K8" s="99" t="s">
        <v>103</v>
      </c>
      <c r="L8" s="99" t="s">
        <v>104</v>
      </c>
      <c r="M8" s="99" t="s">
        <v>105</v>
      </c>
      <c r="N8" s="99" t="s">
        <v>152</v>
      </c>
      <c r="O8" s="99" t="s">
        <v>153</v>
      </c>
      <c r="P8" s="98"/>
    </row>
    <row r="9" spans="1:15" ht="12.75">
      <c r="A9" s="101" t="str">
        <f>IF(StartList!B7&lt;&gt;"",StartList!B7,"")</f>
        <v>5509</v>
      </c>
      <c r="B9" s="2">
        <f>IF(A9&lt;&gt;"",IF(VLOOKUP(A9,StartList!B7:J66,9,0)=0,"",VLOOKUP(A9,StartList!B7:J66,9,0)),"")</f>
        <v>9</v>
      </c>
      <c r="C9" s="2">
        <f aca="true" t="shared" si="0" ref="C9:C40">IF($A9&lt;&gt;"",IF(B9="","",IF(ROUND(B9-GridDay,0)&lt;1,GridCelk+ROUND(B9-GridDay,0),ROUND(B9-GridDay,0))),"")</f>
        <v>4</v>
      </c>
      <c r="D9" s="2">
        <f aca="true" t="shared" si="1" ref="D9:O9">IF($A9&lt;&gt;"",IF(C9="","",IF(ROUND(C9-GridDay,0)&lt;1,GridCelk+ROUND(C9-GridDay,0),ROUND(C9-GridDay,0))),"")</f>
        <v>16</v>
      </c>
      <c r="E9" s="2">
        <f t="shared" si="1"/>
        <v>11</v>
      </c>
      <c r="F9" s="2">
        <f t="shared" si="1"/>
        <v>6</v>
      </c>
      <c r="G9" s="2">
        <f t="shared" si="1"/>
        <v>1</v>
      </c>
      <c r="H9" s="2">
        <f t="shared" si="1"/>
        <v>13</v>
      </c>
      <c r="I9" s="2">
        <f t="shared" si="1"/>
        <v>8</v>
      </c>
      <c r="J9" s="2">
        <f t="shared" si="1"/>
        <v>3</v>
      </c>
      <c r="K9" s="2">
        <f t="shared" si="1"/>
        <v>15</v>
      </c>
      <c r="L9" s="2">
        <f t="shared" si="1"/>
        <v>10</v>
      </c>
      <c r="M9" s="2">
        <f t="shared" si="1"/>
        <v>5</v>
      </c>
      <c r="N9" s="2">
        <f t="shared" si="1"/>
        <v>17</v>
      </c>
      <c r="O9" s="2">
        <f t="shared" si="1"/>
        <v>12</v>
      </c>
    </row>
    <row r="10" spans="1:15" ht="12.75">
      <c r="A10" s="101" t="str">
        <f>IF(StartList!B8&lt;&gt;"",StartList!B8,"")</f>
        <v>6922</v>
      </c>
      <c r="B10" s="2">
        <f>IF(A10&lt;&gt;"",IF(VLOOKUP(A10,StartList!B8:J67,9,0)=0,"",VLOOKUP(A10,StartList!B8:J67,9,0)),"")</f>
        <v>5</v>
      </c>
      <c r="C10" s="2">
        <f t="shared" si="0"/>
        <v>17</v>
      </c>
      <c r="D10" s="2">
        <f aca="true" t="shared" si="2" ref="D10:O10">IF($A10&lt;&gt;"",IF(C10="","",IF(ROUND(C10-GridDay,0)&lt;1,GridCelk+ROUND(C10-GridDay,0),ROUND(C10-GridDay,0))),"")</f>
        <v>12</v>
      </c>
      <c r="E10" s="2">
        <f t="shared" si="2"/>
        <v>7</v>
      </c>
      <c r="F10" s="2">
        <f t="shared" si="2"/>
        <v>2</v>
      </c>
      <c r="G10" s="2">
        <f t="shared" si="2"/>
        <v>14</v>
      </c>
      <c r="H10" s="2">
        <f t="shared" si="2"/>
        <v>9</v>
      </c>
      <c r="I10" s="2">
        <f t="shared" si="2"/>
        <v>4</v>
      </c>
      <c r="J10" s="2">
        <f t="shared" si="2"/>
        <v>16</v>
      </c>
      <c r="K10" s="2">
        <f t="shared" si="2"/>
        <v>11</v>
      </c>
      <c r="L10" s="2">
        <f t="shared" si="2"/>
        <v>6</v>
      </c>
      <c r="M10" s="2">
        <f t="shared" si="2"/>
        <v>1</v>
      </c>
      <c r="N10" s="2">
        <f t="shared" si="2"/>
        <v>13</v>
      </c>
      <c r="O10" s="2">
        <f t="shared" si="2"/>
        <v>8</v>
      </c>
    </row>
    <row r="11" spans="1:15" ht="12.75">
      <c r="A11" s="101" t="str">
        <f>IF(StartList!B9&lt;&gt;"",StartList!B9,"")</f>
        <v>3405</v>
      </c>
      <c r="B11" s="2">
        <f>IF(A11&lt;&gt;"",IF(VLOOKUP(A11,StartList!B9:J68,9,0)=0,"",VLOOKUP(A11,StartList!B9:J68,9,0)),"")</f>
        <v>8</v>
      </c>
      <c r="C11" s="2">
        <f t="shared" si="0"/>
        <v>3</v>
      </c>
      <c r="D11" s="2">
        <f aca="true" t="shared" si="3" ref="D11:O11">IF($A11&lt;&gt;"",IF(C11="","",IF(ROUND(C11-GridDay,0)&lt;1,GridCelk+ROUND(C11-GridDay,0),ROUND(C11-GridDay,0))),"")</f>
        <v>15</v>
      </c>
      <c r="E11" s="2">
        <f t="shared" si="3"/>
        <v>10</v>
      </c>
      <c r="F11" s="2">
        <f t="shared" si="3"/>
        <v>5</v>
      </c>
      <c r="G11" s="2">
        <f t="shared" si="3"/>
        <v>17</v>
      </c>
      <c r="H11" s="2">
        <f t="shared" si="3"/>
        <v>12</v>
      </c>
      <c r="I11" s="2">
        <f t="shared" si="3"/>
        <v>7</v>
      </c>
      <c r="J11" s="2">
        <f t="shared" si="3"/>
        <v>2</v>
      </c>
      <c r="K11" s="2">
        <f t="shared" si="3"/>
        <v>14</v>
      </c>
      <c r="L11" s="2">
        <f t="shared" si="3"/>
        <v>9</v>
      </c>
      <c r="M11" s="2">
        <f t="shared" si="3"/>
        <v>4</v>
      </c>
      <c r="N11" s="2">
        <f t="shared" si="3"/>
        <v>16</v>
      </c>
      <c r="O11" s="2">
        <f t="shared" si="3"/>
        <v>11</v>
      </c>
    </row>
    <row r="12" spans="1:15" ht="12.75">
      <c r="A12" s="101" t="str">
        <f>IF(StartList!B10&lt;&gt;"",StartList!B10,"")</f>
        <v>5524</v>
      </c>
      <c r="B12" s="2">
        <f>IF(A12&lt;&gt;"",IF(VLOOKUP(A12,StartList!B10:J68,9,0)=0,"",VLOOKUP(A12,StartList!B10:J68,9,0)),"")</f>
        <v>16</v>
      </c>
      <c r="C12" s="2">
        <f t="shared" si="0"/>
        <v>11</v>
      </c>
      <c r="D12" s="2">
        <f aca="true" t="shared" si="4" ref="D12:O12">IF($A12&lt;&gt;"",IF(C12="","",IF(ROUND(C12-GridDay,0)&lt;1,GridCelk+ROUND(C12-GridDay,0),ROUND(C12-GridDay,0))),"")</f>
        <v>6</v>
      </c>
      <c r="E12" s="2">
        <f t="shared" si="4"/>
        <v>1</v>
      </c>
      <c r="F12" s="2">
        <f t="shared" si="4"/>
        <v>13</v>
      </c>
      <c r="G12" s="2">
        <f t="shared" si="4"/>
        <v>8</v>
      </c>
      <c r="H12" s="2">
        <f t="shared" si="4"/>
        <v>3</v>
      </c>
      <c r="I12" s="2">
        <f t="shared" si="4"/>
        <v>15</v>
      </c>
      <c r="J12" s="2">
        <f t="shared" si="4"/>
        <v>10</v>
      </c>
      <c r="K12" s="2">
        <f t="shared" si="4"/>
        <v>5</v>
      </c>
      <c r="L12" s="2">
        <f t="shared" si="4"/>
        <v>17</v>
      </c>
      <c r="M12" s="2">
        <f t="shared" si="4"/>
        <v>12</v>
      </c>
      <c r="N12" s="2">
        <f t="shared" si="4"/>
        <v>7</v>
      </c>
      <c r="O12" s="2">
        <f t="shared" si="4"/>
        <v>2</v>
      </c>
    </row>
    <row r="13" spans="1:15" ht="12.75">
      <c r="A13" s="101" t="str">
        <f>IF(StartList!B11&lt;&gt;"",StartList!B11,"")</f>
        <v>8401</v>
      </c>
      <c r="B13" s="2">
        <f>IF(A13&lt;&gt;"",IF(VLOOKUP(A13,StartList!B11:J68,9,0)=0,"",VLOOKUP(A13,StartList!B11:J68,9,0)),"")</f>
        <v>13</v>
      </c>
      <c r="C13" s="2">
        <f t="shared" si="0"/>
        <v>8</v>
      </c>
      <c r="D13" s="2">
        <f aca="true" t="shared" si="5" ref="D13:O13">IF($A13&lt;&gt;"",IF(C13="","",IF(ROUND(C13-GridDay,0)&lt;1,GridCelk+ROUND(C13-GridDay,0),ROUND(C13-GridDay,0))),"")</f>
        <v>3</v>
      </c>
      <c r="E13" s="2">
        <f t="shared" si="5"/>
        <v>15</v>
      </c>
      <c r="F13" s="2">
        <f t="shared" si="5"/>
        <v>10</v>
      </c>
      <c r="G13" s="2">
        <f t="shared" si="5"/>
        <v>5</v>
      </c>
      <c r="H13" s="2">
        <f t="shared" si="5"/>
        <v>17</v>
      </c>
      <c r="I13" s="2">
        <f t="shared" si="5"/>
        <v>12</v>
      </c>
      <c r="J13" s="2">
        <f t="shared" si="5"/>
        <v>7</v>
      </c>
      <c r="K13" s="2">
        <f t="shared" si="5"/>
        <v>2</v>
      </c>
      <c r="L13" s="2">
        <f t="shared" si="5"/>
        <v>14</v>
      </c>
      <c r="M13" s="2">
        <f t="shared" si="5"/>
        <v>9</v>
      </c>
      <c r="N13" s="2">
        <f t="shared" si="5"/>
        <v>4</v>
      </c>
      <c r="O13" s="2">
        <f t="shared" si="5"/>
        <v>16</v>
      </c>
    </row>
    <row r="14" spans="1:15" ht="12.75">
      <c r="A14" s="101" t="str">
        <f>IF(StartList!B12&lt;&gt;"",StartList!B12,"")</f>
        <v>6444</v>
      </c>
      <c r="B14" s="2">
        <f>IF(A14&lt;&gt;"",IF(VLOOKUP(A14,StartList!B12:J68,9,0)=0,"",VLOOKUP(A14,StartList!B12:J68,9,0)),"")</f>
        <v>12</v>
      </c>
      <c r="C14" s="2">
        <f t="shared" si="0"/>
        <v>7</v>
      </c>
      <c r="D14" s="2">
        <f aca="true" t="shared" si="6" ref="D14:O14">IF($A14&lt;&gt;"",IF(C14="","",IF(ROUND(C14-GridDay,0)&lt;1,GridCelk+ROUND(C14-GridDay,0),ROUND(C14-GridDay,0))),"")</f>
        <v>2</v>
      </c>
      <c r="E14" s="2">
        <f t="shared" si="6"/>
        <v>14</v>
      </c>
      <c r="F14" s="2">
        <f t="shared" si="6"/>
        <v>9</v>
      </c>
      <c r="G14" s="2">
        <f t="shared" si="6"/>
        <v>4</v>
      </c>
      <c r="H14" s="2">
        <f t="shared" si="6"/>
        <v>16</v>
      </c>
      <c r="I14" s="2">
        <f t="shared" si="6"/>
        <v>11</v>
      </c>
      <c r="J14" s="2">
        <f t="shared" si="6"/>
        <v>6</v>
      </c>
      <c r="K14" s="2">
        <f t="shared" si="6"/>
        <v>1</v>
      </c>
      <c r="L14" s="2">
        <f t="shared" si="6"/>
        <v>13</v>
      </c>
      <c r="M14" s="2">
        <f t="shared" si="6"/>
        <v>8</v>
      </c>
      <c r="N14" s="2">
        <f t="shared" si="6"/>
        <v>3</v>
      </c>
      <c r="O14" s="2">
        <f t="shared" si="6"/>
        <v>15</v>
      </c>
    </row>
    <row r="15" spans="1:15" ht="12.75">
      <c r="A15" s="101" t="str">
        <f>IF(StartList!B13&lt;&gt;"",StartList!B13,"")</f>
        <v>7403</v>
      </c>
      <c r="B15" s="2">
        <f>IF(A15&lt;&gt;"",IF(VLOOKUP(A15,StartList!B13:J68,9,0)=0,"",VLOOKUP(A15,StartList!B13:J68,9,0)),"")</f>
        <v>14</v>
      </c>
      <c r="C15" s="2">
        <f t="shared" si="0"/>
        <v>9</v>
      </c>
      <c r="D15" s="2">
        <f aca="true" t="shared" si="7" ref="D15:O15">IF($A15&lt;&gt;"",IF(C15="","",IF(ROUND(C15-GridDay,0)&lt;1,GridCelk+ROUND(C15-GridDay,0),ROUND(C15-GridDay,0))),"")</f>
        <v>4</v>
      </c>
      <c r="E15" s="2">
        <f t="shared" si="7"/>
        <v>16</v>
      </c>
      <c r="F15" s="2">
        <f t="shared" si="7"/>
        <v>11</v>
      </c>
      <c r="G15" s="2">
        <f t="shared" si="7"/>
        <v>6</v>
      </c>
      <c r="H15" s="2">
        <f t="shared" si="7"/>
        <v>1</v>
      </c>
      <c r="I15" s="2">
        <f t="shared" si="7"/>
        <v>13</v>
      </c>
      <c r="J15" s="2">
        <f t="shared" si="7"/>
        <v>8</v>
      </c>
      <c r="K15" s="2">
        <f t="shared" si="7"/>
        <v>3</v>
      </c>
      <c r="L15" s="2">
        <f t="shared" si="7"/>
        <v>15</v>
      </c>
      <c r="M15" s="2">
        <f t="shared" si="7"/>
        <v>10</v>
      </c>
      <c r="N15" s="2">
        <f t="shared" si="7"/>
        <v>5</v>
      </c>
      <c r="O15" s="2">
        <f t="shared" si="7"/>
        <v>17</v>
      </c>
    </row>
    <row r="16" spans="1:15" ht="12.75">
      <c r="A16" s="101" t="str">
        <f>IF(StartList!B14&lt;&gt;"",StartList!B14,"")</f>
        <v>2901</v>
      </c>
      <c r="B16" s="2">
        <f>IF(A16&lt;&gt;"",IF(VLOOKUP(A16,StartList!B14:J68,9,0)=0,"",VLOOKUP(A16,StartList!B14:J68,9,0)),"")</f>
        <v>4</v>
      </c>
      <c r="C16" s="2">
        <f t="shared" si="0"/>
        <v>16</v>
      </c>
      <c r="D16" s="2">
        <f aca="true" t="shared" si="8" ref="D16:O16">IF($A16&lt;&gt;"",IF(C16="","",IF(ROUND(C16-GridDay,0)&lt;1,GridCelk+ROUND(C16-GridDay,0),ROUND(C16-GridDay,0))),"")</f>
        <v>11</v>
      </c>
      <c r="E16" s="2">
        <f t="shared" si="8"/>
        <v>6</v>
      </c>
      <c r="F16" s="2">
        <f t="shared" si="8"/>
        <v>1</v>
      </c>
      <c r="G16" s="2">
        <f t="shared" si="8"/>
        <v>13</v>
      </c>
      <c r="H16" s="2">
        <f t="shared" si="8"/>
        <v>8</v>
      </c>
      <c r="I16" s="2">
        <f t="shared" si="8"/>
        <v>3</v>
      </c>
      <c r="J16" s="2">
        <f t="shared" si="8"/>
        <v>15</v>
      </c>
      <c r="K16" s="2">
        <f t="shared" si="8"/>
        <v>10</v>
      </c>
      <c r="L16" s="2">
        <f t="shared" si="8"/>
        <v>5</v>
      </c>
      <c r="M16" s="2">
        <f t="shared" si="8"/>
        <v>17</v>
      </c>
      <c r="N16" s="2">
        <f t="shared" si="8"/>
        <v>12</v>
      </c>
      <c r="O16" s="2">
        <f t="shared" si="8"/>
        <v>7</v>
      </c>
    </row>
    <row r="17" spans="1:15" ht="12.75">
      <c r="A17" s="101" t="str">
        <f>IF(StartList!B15&lt;&gt;"",StartList!B15,"")</f>
        <v>8406</v>
      </c>
      <c r="B17" s="2">
        <f>IF(A17&lt;&gt;"",IF(VLOOKUP(A17,StartList!B15:J68,9,0)=0,"",VLOOKUP(A17,StartList!B15:J68,9,0)),"")</f>
        <v>7</v>
      </c>
      <c r="C17" s="2">
        <f t="shared" si="0"/>
        <v>2</v>
      </c>
      <c r="D17" s="2">
        <f aca="true" t="shared" si="9" ref="D17:O17">IF($A17&lt;&gt;"",IF(C17="","",IF(ROUND(C17-GridDay,0)&lt;1,GridCelk+ROUND(C17-GridDay,0),ROUND(C17-GridDay,0))),"")</f>
        <v>14</v>
      </c>
      <c r="E17" s="2">
        <f t="shared" si="9"/>
        <v>9</v>
      </c>
      <c r="F17" s="2">
        <f t="shared" si="9"/>
        <v>4</v>
      </c>
      <c r="G17" s="2">
        <f t="shared" si="9"/>
        <v>16</v>
      </c>
      <c r="H17" s="2">
        <f t="shared" si="9"/>
        <v>11</v>
      </c>
      <c r="I17" s="2">
        <f t="shared" si="9"/>
        <v>6</v>
      </c>
      <c r="J17" s="2">
        <f t="shared" si="9"/>
        <v>1</v>
      </c>
      <c r="K17" s="2">
        <f t="shared" si="9"/>
        <v>13</v>
      </c>
      <c r="L17" s="2">
        <f t="shared" si="9"/>
        <v>8</v>
      </c>
      <c r="M17" s="2">
        <f t="shared" si="9"/>
        <v>3</v>
      </c>
      <c r="N17" s="2">
        <f t="shared" si="9"/>
        <v>15</v>
      </c>
      <c r="O17" s="2">
        <f t="shared" si="9"/>
        <v>10</v>
      </c>
    </row>
    <row r="18" spans="1:15" ht="12.75">
      <c r="A18" s="101" t="str">
        <f>IF(StartList!B16&lt;&gt;"",StartList!B16,"")</f>
        <v>4307</v>
      </c>
      <c r="B18" s="2">
        <f>IF(A18&lt;&gt;"",IF(VLOOKUP(A18,StartList!B16:J69,9,0)=0,"",VLOOKUP(A18,StartList!B16:J69,9,0)),"")</f>
        <v>1</v>
      </c>
      <c r="C18" s="2">
        <f t="shared" si="0"/>
        <v>13</v>
      </c>
      <c r="D18" s="2">
        <f aca="true" t="shared" si="10" ref="D18:O18">IF($A18&lt;&gt;"",IF(C18="","",IF(ROUND(C18-GridDay,0)&lt;1,GridCelk+ROUND(C18-GridDay,0),ROUND(C18-GridDay,0))),"")</f>
        <v>8</v>
      </c>
      <c r="E18" s="2">
        <f t="shared" si="10"/>
        <v>3</v>
      </c>
      <c r="F18" s="2">
        <f t="shared" si="10"/>
        <v>15</v>
      </c>
      <c r="G18" s="2">
        <f t="shared" si="10"/>
        <v>10</v>
      </c>
      <c r="H18" s="2">
        <f t="shared" si="10"/>
        <v>5</v>
      </c>
      <c r="I18" s="2">
        <f t="shared" si="10"/>
        <v>17</v>
      </c>
      <c r="J18" s="2">
        <f t="shared" si="10"/>
        <v>12</v>
      </c>
      <c r="K18" s="2">
        <f t="shared" si="10"/>
        <v>7</v>
      </c>
      <c r="L18" s="2">
        <f t="shared" si="10"/>
        <v>2</v>
      </c>
      <c r="M18" s="2">
        <f t="shared" si="10"/>
        <v>14</v>
      </c>
      <c r="N18" s="2">
        <f t="shared" si="10"/>
        <v>9</v>
      </c>
      <c r="O18" s="2">
        <f t="shared" si="10"/>
        <v>4</v>
      </c>
    </row>
    <row r="19" spans="1:15" ht="12.75">
      <c r="A19" s="101" t="str">
        <f>IF(StartList!B17&lt;&gt;"",StartList!B17,"")</f>
        <v>2903</v>
      </c>
      <c r="B19" s="2">
        <f>IF(A19&lt;&gt;"",IF(VLOOKUP(A19,StartList!B17:J70,9,0)=0,"",VLOOKUP(A19,StartList!B17:J70,9,0)),"")</f>
        <v>11</v>
      </c>
      <c r="C19" s="2">
        <f t="shared" si="0"/>
        <v>6</v>
      </c>
      <c r="D19" s="2">
        <f aca="true" t="shared" si="11" ref="D19:O19">IF($A19&lt;&gt;"",IF(C19="","",IF(ROUND(C19-GridDay,0)&lt;1,GridCelk+ROUND(C19-GridDay,0),ROUND(C19-GridDay,0))),"")</f>
        <v>1</v>
      </c>
      <c r="E19" s="2">
        <f t="shared" si="11"/>
        <v>13</v>
      </c>
      <c r="F19" s="2">
        <f t="shared" si="11"/>
        <v>8</v>
      </c>
      <c r="G19" s="2">
        <f t="shared" si="11"/>
        <v>3</v>
      </c>
      <c r="H19" s="2">
        <f t="shared" si="11"/>
        <v>15</v>
      </c>
      <c r="I19" s="2">
        <f t="shared" si="11"/>
        <v>10</v>
      </c>
      <c r="J19" s="2">
        <f t="shared" si="11"/>
        <v>5</v>
      </c>
      <c r="K19" s="2">
        <f t="shared" si="11"/>
        <v>17</v>
      </c>
      <c r="L19" s="2">
        <f t="shared" si="11"/>
        <v>12</v>
      </c>
      <c r="M19" s="2">
        <f t="shared" si="11"/>
        <v>7</v>
      </c>
      <c r="N19" s="2">
        <f t="shared" si="11"/>
        <v>2</v>
      </c>
      <c r="O19" s="2">
        <f t="shared" si="11"/>
        <v>14</v>
      </c>
    </row>
    <row r="20" spans="1:15" ht="12.75">
      <c r="A20" s="101" t="str">
        <f>IF(StartList!B18&lt;&gt;"",StartList!B18,"")</f>
        <v>4314</v>
      </c>
      <c r="B20" s="2">
        <f>IF(A20&lt;&gt;"",IF(VLOOKUP(A20,StartList!B18:J71,9,0)=0,"",VLOOKUP(A20,StartList!B18:J71,9,0)),"")</f>
        <v>10</v>
      </c>
      <c r="C20" s="2">
        <f t="shared" si="0"/>
        <v>5</v>
      </c>
      <c r="D20" s="2">
        <f aca="true" t="shared" si="12" ref="D20:O20">IF($A20&lt;&gt;"",IF(C20="","",IF(ROUND(C20-GridDay,0)&lt;1,GridCelk+ROUND(C20-GridDay,0),ROUND(C20-GridDay,0))),"")</f>
        <v>17</v>
      </c>
      <c r="E20" s="2">
        <f t="shared" si="12"/>
        <v>12</v>
      </c>
      <c r="F20" s="2">
        <f t="shared" si="12"/>
        <v>7</v>
      </c>
      <c r="G20" s="2">
        <f t="shared" si="12"/>
        <v>2</v>
      </c>
      <c r="H20" s="2">
        <f t="shared" si="12"/>
        <v>14</v>
      </c>
      <c r="I20" s="2">
        <f t="shared" si="12"/>
        <v>9</v>
      </c>
      <c r="J20" s="2">
        <f t="shared" si="12"/>
        <v>4</v>
      </c>
      <c r="K20" s="2">
        <f t="shared" si="12"/>
        <v>16</v>
      </c>
      <c r="L20" s="2">
        <f t="shared" si="12"/>
        <v>11</v>
      </c>
      <c r="M20" s="2">
        <f t="shared" si="12"/>
        <v>6</v>
      </c>
      <c r="N20" s="2">
        <f t="shared" si="12"/>
        <v>1</v>
      </c>
      <c r="O20" s="2">
        <f t="shared" si="12"/>
        <v>13</v>
      </c>
    </row>
    <row r="21" spans="1:15" ht="12.75">
      <c r="A21" s="101" t="str">
        <f>IF(StartList!B19&lt;&gt;"",StartList!B19,"")</f>
        <v>9357</v>
      </c>
      <c r="B21" s="2">
        <f>IF(A21&lt;&gt;"",IF(VLOOKUP(A21,StartList!B19:J72,9,0)=0,"",VLOOKUP(A21,StartList!B19:J72,9,0)),"")</f>
        <v>3</v>
      </c>
      <c r="C21" s="2">
        <f t="shared" si="0"/>
        <v>15</v>
      </c>
      <c r="D21" s="2">
        <f aca="true" t="shared" si="13" ref="D21:O21">IF($A21&lt;&gt;"",IF(C21="","",IF(ROUND(C21-GridDay,0)&lt;1,GridCelk+ROUND(C21-GridDay,0),ROUND(C21-GridDay,0))),"")</f>
        <v>10</v>
      </c>
      <c r="E21" s="2">
        <f t="shared" si="13"/>
        <v>5</v>
      </c>
      <c r="F21" s="2">
        <f t="shared" si="13"/>
        <v>17</v>
      </c>
      <c r="G21" s="2">
        <f t="shared" si="13"/>
        <v>12</v>
      </c>
      <c r="H21" s="2">
        <f t="shared" si="13"/>
        <v>7</v>
      </c>
      <c r="I21" s="2">
        <f t="shared" si="13"/>
        <v>2</v>
      </c>
      <c r="J21" s="2">
        <f t="shared" si="13"/>
        <v>14</v>
      </c>
      <c r="K21" s="2">
        <f t="shared" si="13"/>
        <v>9</v>
      </c>
      <c r="L21" s="2">
        <f t="shared" si="13"/>
        <v>4</v>
      </c>
      <c r="M21" s="2">
        <f t="shared" si="13"/>
        <v>16</v>
      </c>
      <c r="N21" s="2">
        <f t="shared" si="13"/>
        <v>11</v>
      </c>
      <c r="O21" s="2">
        <f t="shared" si="13"/>
        <v>6</v>
      </c>
    </row>
    <row r="22" spans="1:15" ht="12.75">
      <c r="A22" s="101" t="str">
        <f>IF(StartList!B20&lt;&gt;"",StartList!B20,"")</f>
        <v>3645</v>
      </c>
      <c r="B22" s="2">
        <f>IF(A22&lt;&gt;"",IF(VLOOKUP(A22,StartList!B20:J73,9,0)=0,"",VLOOKUP(A22,StartList!B20:J73,9,0)),"")</f>
        <v>15</v>
      </c>
      <c r="C22" s="2">
        <f t="shared" si="0"/>
        <v>10</v>
      </c>
      <c r="D22" s="2">
        <f aca="true" t="shared" si="14" ref="D22:O22">IF($A22&lt;&gt;"",IF(C22="","",IF(ROUND(C22-GridDay,0)&lt;1,GridCelk+ROUND(C22-GridDay,0),ROUND(C22-GridDay,0))),"")</f>
        <v>5</v>
      </c>
      <c r="E22" s="2">
        <f t="shared" si="14"/>
        <v>17</v>
      </c>
      <c r="F22" s="2">
        <f t="shared" si="14"/>
        <v>12</v>
      </c>
      <c r="G22" s="2">
        <f t="shared" si="14"/>
        <v>7</v>
      </c>
      <c r="H22" s="2">
        <f t="shared" si="14"/>
        <v>2</v>
      </c>
      <c r="I22" s="2">
        <f t="shared" si="14"/>
        <v>14</v>
      </c>
      <c r="J22" s="2">
        <f t="shared" si="14"/>
        <v>9</v>
      </c>
      <c r="K22" s="2">
        <f t="shared" si="14"/>
        <v>4</v>
      </c>
      <c r="L22" s="2">
        <f t="shared" si="14"/>
        <v>16</v>
      </c>
      <c r="M22" s="2">
        <f t="shared" si="14"/>
        <v>11</v>
      </c>
      <c r="N22" s="2">
        <f t="shared" si="14"/>
        <v>6</v>
      </c>
      <c r="O22" s="2">
        <f t="shared" si="14"/>
        <v>1</v>
      </c>
    </row>
    <row r="23" spans="1:15" ht="12.75">
      <c r="A23" s="101" t="str">
        <f>IF(StartList!B21&lt;&gt;"",StartList!B21,"")</f>
        <v>2806</v>
      </c>
      <c r="B23" s="2">
        <f>IF(A23&lt;&gt;"",IF(VLOOKUP(A23,StartList!B21:J74,9,0)=0,"",VLOOKUP(A23,StartList!B21:J74,9,0)),"")</f>
        <v>2</v>
      </c>
      <c r="C23" s="2">
        <f t="shared" si="0"/>
        <v>14</v>
      </c>
      <c r="D23" s="2">
        <f aca="true" t="shared" si="15" ref="D23:O23">IF($A23&lt;&gt;"",IF(C23="","",IF(ROUND(C23-GridDay,0)&lt;1,GridCelk+ROUND(C23-GridDay,0),ROUND(C23-GridDay,0))),"")</f>
        <v>9</v>
      </c>
      <c r="E23" s="2">
        <f t="shared" si="15"/>
        <v>4</v>
      </c>
      <c r="F23" s="2">
        <f t="shared" si="15"/>
        <v>16</v>
      </c>
      <c r="G23" s="2">
        <f t="shared" si="15"/>
        <v>11</v>
      </c>
      <c r="H23" s="2">
        <f t="shared" si="15"/>
        <v>6</v>
      </c>
      <c r="I23" s="2">
        <f t="shared" si="15"/>
        <v>1</v>
      </c>
      <c r="J23" s="2">
        <f t="shared" si="15"/>
        <v>13</v>
      </c>
      <c r="K23" s="2">
        <f t="shared" si="15"/>
        <v>8</v>
      </c>
      <c r="L23" s="2">
        <f t="shared" si="15"/>
        <v>3</v>
      </c>
      <c r="M23" s="2">
        <f t="shared" si="15"/>
        <v>15</v>
      </c>
      <c r="N23" s="2">
        <f t="shared" si="15"/>
        <v>10</v>
      </c>
      <c r="O23" s="2">
        <f t="shared" si="15"/>
        <v>5</v>
      </c>
    </row>
    <row r="24" spans="1:15" ht="12.75">
      <c r="A24" s="101" t="str">
        <f>IF(StartList!B22&lt;&gt;"",StartList!B22,"")</f>
        <v>4812</v>
      </c>
      <c r="B24" s="2">
        <f>IF(A24&lt;&gt;"",IF(VLOOKUP(A24,StartList!B22:J75,9,0)=0,"",VLOOKUP(A24,StartList!B22:J75,9,0)),"")</f>
        <v>6</v>
      </c>
      <c r="C24" s="2">
        <f t="shared" si="0"/>
        <v>1</v>
      </c>
      <c r="D24" s="2">
        <f aca="true" t="shared" si="16" ref="D24:O24">IF($A24&lt;&gt;"",IF(C24="","",IF(ROUND(C24-GridDay,0)&lt;1,GridCelk+ROUND(C24-GridDay,0),ROUND(C24-GridDay,0))),"")</f>
        <v>13</v>
      </c>
      <c r="E24" s="2">
        <f t="shared" si="16"/>
        <v>8</v>
      </c>
      <c r="F24" s="2">
        <f t="shared" si="16"/>
        <v>3</v>
      </c>
      <c r="G24" s="2">
        <f t="shared" si="16"/>
        <v>15</v>
      </c>
      <c r="H24" s="2">
        <f t="shared" si="16"/>
        <v>10</v>
      </c>
      <c r="I24" s="2">
        <f t="shared" si="16"/>
        <v>5</v>
      </c>
      <c r="J24" s="2">
        <f t="shared" si="16"/>
        <v>17</v>
      </c>
      <c r="K24" s="2">
        <f t="shared" si="16"/>
        <v>12</v>
      </c>
      <c r="L24" s="2">
        <f t="shared" si="16"/>
        <v>7</v>
      </c>
      <c r="M24" s="2">
        <f t="shared" si="16"/>
        <v>2</v>
      </c>
      <c r="N24" s="2">
        <f t="shared" si="16"/>
        <v>14</v>
      </c>
      <c r="O24" s="2">
        <f t="shared" si="16"/>
        <v>9</v>
      </c>
    </row>
    <row r="25" spans="1:15" ht="12.75">
      <c r="A25" s="101">
        <v>2429</v>
      </c>
      <c r="B25" s="2">
        <v>17</v>
      </c>
      <c r="C25" s="2">
        <f t="shared" si="0"/>
        <v>12</v>
      </c>
      <c r="D25" s="2">
        <f aca="true" t="shared" si="17" ref="D25:O25">IF($A25&lt;&gt;"",IF(C25="","",IF(ROUND(C25-GridDay,0)&lt;1,GridCelk+ROUND(C25-GridDay,0),ROUND(C25-GridDay,0))),"")</f>
        <v>7</v>
      </c>
      <c r="E25" s="2">
        <f t="shared" si="17"/>
        <v>2</v>
      </c>
      <c r="F25" s="2">
        <f t="shared" si="17"/>
        <v>14</v>
      </c>
      <c r="G25" s="2">
        <f t="shared" si="17"/>
        <v>9</v>
      </c>
      <c r="H25" s="2">
        <f t="shared" si="17"/>
        <v>4</v>
      </c>
      <c r="I25" s="2">
        <f t="shared" si="17"/>
        <v>16</v>
      </c>
      <c r="J25" s="2">
        <f t="shared" si="17"/>
        <v>11</v>
      </c>
      <c r="K25" s="2">
        <f t="shared" si="17"/>
        <v>6</v>
      </c>
      <c r="L25" s="2">
        <f t="shared" si="17"/>
        <v>1</v>
      </c>
      <c r="M25" s="2">
        <f t="shared" si="17"/>
        <v>13</v>
      </c>
      <c r="N25" s="2">
        <f t="shared" si="17"/>
        <v>8</v>
      </c>
      <c r="O25" s="2">
        <f t="shared" si="17"/>
        <v>3</v>
      </c>
    </row>
    <row r="26" spans="1:15" ht="12.75">
      <c r="A26" s="101">
        <f>IF(StartList!B24&lt;&gt;"",StartList!B24,"")</f>
      </c>
      <c r="B26" s="2">
        <f>IF(A26&lt;&gt;"",IF(VLOOKUP(A26,StartList!B24:J77,9,0)=0,"",VLOOKUP(A26,StartList!B24:J77,9,0)),"")</f>
      </c>
      <c r="C26" s="2">
        <f t="shared" si="0"/>
      </c>
      <c r="D26" s="2">
        <f>IF($A26&lt;&gt;"",IF(C26="","",IF(ROUND(C26-GridDay,0)&lt;1,GridCelk+ROUND(C26-GridDay,0),ROUND(C26-GridDay,0))),"")</f>
      </c>
      <c r="E26" s="2">
        <f>IF($A26&lt;&gt;"",IF(D26="","",IF(ROUND(D26-GridDay,0)&lt;1,GridCelk+ROUND(D26-GridDay,0),ROUND(D26-GridDay,0))),"")</f>
      </c>
      <c r="F26" s="2">
        <f>IF($A26&lt;&gt;"",IF(E26="","",IF(ROUND(E26-GridDay,0)&lt;1,GridCelk+ROUND(E26-GridDay,0),ROUND(E26-GridDay,0))),"")</f>
      </c>
      <c r="G26" s="2">
        <f>IF($A26&lt;&gt;"",IF(F26="","",IF(ROUND(F26-GridDay,0)&lt;1,GridCelk+ROUND(F26-GridDay,0),ROUND(F26-GridDay,0))),"")</f>
      </c>
      <c r="H26" s="2">
        <f aca="true" t="shared" si="18" ref="D26:O41">IF($A26&lt;&gt;"",IF(G26="","",IF(ROUND(G26-GridDay,0)&lt;1,GridCelk+ROUND(G26-GridDay,0),ROUND(G26-GridDay,0))),"")</f>
      </c>
      <c r="I26" s="2">
        <f t="shared" si="18"/>
      </c>
      <c r="J26" s="2">
        <f t="shared" si="18"/>
      </c>
      <c r="K26" s="2">
        <f t="shared" si="18"/>
      </c>
      <c r="L26" s="2">
        <f t="shared" si="18"/>
      </c>
      <c r="M26" s="2">
        <f t="shared" si="18"/>
      </c>
      <c r="N26" s="2">
        <f t="shared" si="18"/>
      </c>
      <c r="O26" s="2">
        <f t="shared" si="18"/>
      </c>
    </row>
    <row r="27" spans="1:15" ht="12.75">
      <c r="A27" s="101">
        <f>IF(StartList!B25&lt;&gt;"",StartList!B25,"")</f>
      </c>
      <c r="B27" s="2">
        <f>IF(A27&lt;&gt;"",IF(VLOOKUP(A27,StartList!B25:J78,9,0)=0,"",VLOOKUP(A27,StartList!B25:J78,9,0)),"")</f>
      </c>
      <c r="C27" s="2">
        <f t="shared" si="0"/>
      </c>
      <c r="D27" s="2">
        <f t="shared" si="18"/>
      </c>
      <c r="E27" s="2">
        <f t="shared" si="18"/>
      </c>
      <c r="F27" s="2">
        <f t="shared" si="18"/>
      </c>
      <c r="G27" s="2">
        <f t="shared" si="18"/>
      </c>
      <c r="H27" s="2">
        <f t="shared" si="18"/>
      </c>
      <c r="I27" s="2">
        <f t="shared" si="18"/>
      </c>
      <c r="J27" s="2">
        <f t="shared" si="18"/>
      </c>
      <c r="K27" s="2">
        <f t="shared" si="18"/>
      </c>
      <c r="L27" s="2">
        <f t="shared" si="18"/>
      </c>
      <c r="M27" s="2">
        <f t="shared" si="18"/>
      </c>
      <c r="N27" s="2">
        <f t="shared" si="18"/>
      </c>
      <c r="O27" s="2">
        <f t="shared" si="18"/>
      </c>
    </row>
    <row r="28" spans="1:15" ht="12.75">
      <c r="A28" s="101">
        <f>IF(StartList!B26&lt;&gt;"",StartList!B26,"")</f>
      </c>
      <c r="B28" s="2">
        <f>IF(A28&lt;&gt;"",IF(VLOOKUP(A28,StartList!B26:J79,9,0)=0,"",VLOOKUP(A28,StartList!B26:J79,9,0)),"")</f>
      </c>
      <c r="C28" s="2">
        <f t="shared" si="0"/>
      </c>
      <c r="D28" s="2">
        <f t="shared" si="18"/>
      </c>
      <c r="E28" s="2">
        <f t="shared" si="18"/>
      </c>
      <c r="F28" s="2">
        <f t="shared" si="18"/>
      </c>
      <c r="G28" s="2">
        <f t="shared" si="18"/>
      </c>
      <c r="H28" s="2">
        <f t="shared" si="18"/>
      </c>
      <c r="I28" s="2">
        <f t="shared" si="18"/>
      </c>
      <c r="J28" s="2">
        <f t="shared" si="18"/>
      </c>
      <c r="K28" s="2">
        <f t="shared" si="18"/>
      </c>
      <c r="L28" s="2">
        <f t="shared" si="18"/>
      </c>
      <c r="M28" s="2">
        <f t="shared" si="18"/>
      </c>
      <c r="N28" s="2">
        <f t="shared" si="18"/>
      </c>
      <c r="O28" s="2">
        <f t="shared" si="18"/>
      </c>
    </row>
    <row r="29" spans="1:15" ht="12.75">
      <c r="A29" s="101">
        <f>IF(StartList!B27&lt;&gt;"",StartList!B27,"")</f>
      </c>
      <c r="B29" s="2">
        <f>IF(A29&lt;&gt;"",IF(VLOOKUP(A29,StartList!B27:J80,9,0)=0,"",VLOOKUP(A29,StartList!B27:J80,9,0)),"")</f>
      </c>
      <c r="C29" s="2">
        <f t="shared" si="0"/>
      </c>
      <c r="D29" s="2">
        <f t="shared" si="18"/>
      </c>
      <c r="E29" s="2">
        <f t="shared" si="18"/>
      </c>
      <c r="F29" s="2">
        <f t="shared" si="18"/>
      </c>
      <c r="G29" s="2">
        <f t="shared" si="18"/>
      </c>
      <c r="H29" s="2">
        <f t="shared" si="18"/>
      </c>
      <c r="I29" s="2">
        <f t="shared" si="18"/>
      </c>
      <c r="J29" s="2">
        <f t="shared" si="18"/>
      </c>
      <c r="K29" s="2">
        <f t="shared" si="18"/>
      </c>
      <c r="L29" s="2">
        <f t="shared" si="18"/>
      </c>
      <c r="M29" s="2">
        <f t="shared" si="18"/>
      </c>
      <c r="N29" s="2">
        <f t="shared" si="18"/>
      </c>
      <c r="O29" s="2">
        <f t="shared" si="18"/>
      </c>
    </row>
    <row r="30" spans="1:15" ht="12.75">
      <c r="A30" s="101">
        <f>IF(StartList!B28&lt;&gt;"",StartList!B28,"")</f>
      </c>
      <c r="B30" s="2">
        <f>IF(A30&lt;&gt;"",IF(VLOOKUP(A30,StartList!B28:J81,9,0)=0,"",VLOOKUP(A30,StartList!B28:J81,9,0)),"")</f>
      </c>
      <c r="C30" s="2">
        <f t="shared" si="0"/>
      </c>
      <c r="D30" s="2">
        <f t="shared" si="18"/>
      </c>
      <c r="E30" s="2">
        <f t="shared" si="18"/>
      </c>
      <c r="F30" s="2">
        <f t="shared" si="18"/>
      </c>
      <c r="G30" s="2">
        <f t="shared" si="18"/>
      </c>
      <c r="H30" s="2">
        <f t="shared" si="18"/>
      </c>
      <c r="I30" s="2">
        <f t="shared" si="18"/>
      </c>
      <c r="J30" s="2">
        <f t="shared" si="18"/>
      </c>
      <c r="K30" s="2">
        <f t="shared" si="18"/>
      </c>
      <c r="L30" s="2">
        <f t="shared" si="18"/>
      </c>
      <c r="M30" s="2">
        <f t="shared" si="18"/>
      </c>
      <c r="N30" s="2">
        <f t="shared" si="18"/>
      </c>
      <c r="O30" s="2">
        <f t="shared" si="18"/>
      </c>
    </row>
    <row r="31" spans="1:15" ht="12.75">
      <c r="A31" s="101">
        <f>IF(StartList!B29&lt;&gt;"",StartList!B29,"")</f>
      </c>
      <c r="B31" s="2">
        <f>IF(A31&lt;&gt;"",IF(VLOOKUP(A31,StartList!B29:J82,9,0)=0,"",VLOOKUP(A31,StartList!B29:J82,9,0)),"")</f>
      </c>
      <c r="C31" s="2">
        <f t="shared" si="0"/>
      </c>
      <c r="D31" s="2">
        <f t="shared" si="18"/>
      </c>
      <c r="E31" s="2">
        <f t="shared" si="18"/>
      </c>
      <c r="F31" s="2">
        <f t="shared" si="18"/>
      </c>
      <c r="G31" s="2">
        <f t="shared" si="18"/>
      </c>
      <c r="H31" s="2">
        <f t="shared" si="18"/>
      </c>
      <c r="I31" s="2">
        <f t="shared" si="18"/>
      </c>
      <c r="J31" s="2">
        <f t="shared" si="18"/>
      </c>
      <c r="K31" s="2">
        <f t="shared" si="18"/>
      </c>
      <c r="L31" s="2">
        <f t="shared" si="18"/>
      </c>
      <c r="M31" s="2">
        <f t="shared" si="18"/>
      </c>
      <c r="N31" s="2">
        <f t="shared" si="18"/>
      </c>
      <c r="O31" s="2">
        <f t="shared" si="18"/>
      </c>
    </row>
    <row r="32" spans="1:15" ht="12.75">
      <c r="A32" s="101">
        <f>IF(StartList!B30&lt;&gt;"",StartList!B30,"")</f>
      </c>
      <c r="B32" s="2">
        <f>IF(A32&lt;&gt;"",IF(VLOOKUP(A32,StartList!B30:J83,9,0)=0,"",VLOOKUP(A32,StartList!B30:J83,9,0)),"")</f>
      </c>
      <c r="C32" s="2">
        <f t="shared" si="0"/>
      </c>
      <c r="D32" s="2">
        <f t="shared" si="18"/>
      </c>
      <c r="E32" s="2">
        <f t="shared" si="18"/>
      </c>
      <c r="F32" s="2">
        <f t="shared" si="18"/>
      </c>
      <c r="G32" s="2">
        <f t="shared" si="18"/>
      </c>
      <c r="H32" s="2">
        <f t="shared" si="18"/>
      </c>
      <c r="I32" s="2">
        <f t="shared" si="18"/>
      </c>
      <c r="J32" s="2">
        <f t="shared" si="18"/>
      </c>
      <c r="K32" s="2">
        <f t="shared" si="18"/>
      </c>
      <c r="L32" s="2">
        <f t="shared" si="18"/>
      </c>
      <c r="M32" s="2">
        <f t="shared" si="18"/>
      </c>
      <c r="N32" s="2">
        <f t="shared" si="18"/>
      </c>
      <c r="O32" s="2">
        <f t="shared" si="18"/>
      </c>
    </row>
    <row r="33" spans="1:15" ht="12.75">
      <c r="A33" s="101">
        <f>IF(StartList!B31&lt;&gt;"",StartList!B31,"")</f>
      </c>
      <c r="B33" s="2">
        <f>IF(A33&lt;&gt;"",IF(VLOOKUP(A33,StartList!B31:J84,9,0)=0,"",VLOOKUP(A33,StartList!B31:J84,9,0)),"")</f>
      </c>
      <c r="C33" s="2">
        <f t="shared" si="0"/>
      </c>
      <c r="D33" s="2">
        <f t="shared" si="18"/>
      </c>
      <c r="E33" s="2">
        <f t="shared" si="18"/>
      </c>
      <c r="F33" s="2">
        <f t="shared" si="18"/>
      </c>
      <c r="G33" s="2">
        <f t="shared" si="18"/>
      </c>
      <c r="H33" s="2">
        <f t="shared" si="18"/>
      </c>
      <c r="I33" s="2">
        <f t="shared" si="18"/>
      </c>
      <c r="J33" s="2">
        <f t="shared" si="18"/>
      </c>
      <c r="K33" s="2">
        <f t="shared" si="18"/>
      </c>
      <c r="L33" s="2">
        <f t="shared" si="18"/>
      </c>
      <c r="M33" s="2">
        <f t="shared" si="18"/>
      </c>
      <c r="N33" s="2">
        <f t="shared" si="18"/>
      </c>
      <c r="O33" s="2">
        <f t="shared" si="18"/>
      </c>
    </row>
    <row r="34" spans="1:15" ht="12.75">
      <c r="A34" s="101">
        <f>IF(StartList!B32&lt;&gt;"",StartList!B32,"")</f>
      </c>
      <c r="B34" s="2">
        <f>IF(A34&lt;&gt;"",IF(VLOOKUP(A34,StartList!B32:J85,9,0)=0,"",VLOOKUP(A34,StartList!B32:J85,9,0)),"")</f>
      </c>
      <c r="C34" s="2">
        <f t="shared" si="0"/>
      </c>
      <c r="D34" s="2">
        <f t="shared" si="18"/>
      </c>
      <c r="E34" s="2">
        <f t="shared" si="18"/>
      </c>
      <c r="F34" s="2">
        <f t="shared" si="18"/>
      </c>
      <c r="G34" s="2">
        <f t="shared" si="18"/>
      </c>
      <c r="H34" s="2">
        <f t="shared" si="18"/>
      </c>
      <c r="I34" s="2">
        <f t="shared" si="18"/>
      </c>
      <c r="J34" s="2">
        <f t="shared" si="18"/>
      </c>
      <c r="K34" s="2">
        <f t="shared" si="18"/>
      </c>
      <c r="L34" s="2">
        <f t="shared" si="18"/>
      </c>
      <c r="M34" s="2">
        <f t="shared" si="18"/>
      </c>
      <c r="N34" s="2">
        <f t="shared" si="18"/>
      </c>
      <c r="O34" s="2">
        <f t="shared" si="18"/>
      </c>
    </row>
    <row r="35" spans="1:15" ht="12.75">
      <c r="A35" s="101">
        <f>IF(StartList!B33&lt;&gt;"",StartList!B33,"")</f>
      </c>
      <c r="B35" s="2">
        <f>IF(A35&lt;&gt;"",IF(VLOOKUP(A35,StartList!B33:J86,9,0)=0,"",VLOOKUP(A35,StartList!B33:J86,9,0)),"")</f>
      </c>
      <c r="C35" s="2">
        <f t="shared" si="0"/>
      </c>
      <c r="D35" s="2">
        <f t="shared" si="18"/>
      </c>
      <c r="E35" s="2">
        <f t="shared" si="18"/>
      </c>
      <c r="F35" s="2">
        <f t="shared" si="18"/>
      </c>
      <c r="G35" s="2">
        <f t="shared" si="18"/>
      </c>
      <c r="H35" s="2">
        <f t="shared" si="18"/>
      </c>
      <c r="I35" s="2">
        <f t="shared" si="18"/>
      </c>
      <c r="J35" s="2">
        <f t="shared" si="18"/>
      </c>
      <c r="K35" s="2">
        <f t="shared" si="18"/>
      </c>
      <c r="L35" s="2">
        <f t="shared" si="18"/>
      </c>
      <c r="M35" s="2">
        <f t="shared" si="18"/>
      </c>
      <c r="N35" s="2">
        <f t="shared" si="18"/>
      </c>
      <c r="O35" s="2">
        <f t="shared" si="18"/>
      </c>
    </row>
    <row r="36" spans="1:15" ht="12.75">
      <c r="A36" s="101">
        <f>IF(StartList!B34&lt;&gt;"",StartList!B34,"")</f>
      </c>
      <c r="B36" s="2">
        <f>IF(A36&lt;&gt;"",IF(VLOOKUP(A36,StartList!B34:J87,9,0)=0,"",VLOOKUP(A36,StartList!B34:J87,9,0)),"")</f>
      </c>
      <c r="C36" s="2">
        <f t="shared" si="0"/>
      </c>
      <c r="D36" s="2">
        <f t="shared" si="18"/>
      </c>
      <c r="E36" s="2">
        <f t="shared" si="18"/>
      </c>
      <c r="F36" s="2">
        <f t="shared" si="18"/>
      </c>
      <c r="G36" s="2">
        <f t="shared" si="18"/>
      </c>
      <c r="H36" s="2">
        <f t="shared" si="18"/>
      </c>
      <c r="I36" s="2">
        <f t="shared" si="18"/>
      </c>
      <c r="J36" s="2">
        <f t="shared" si="18"/>
      </c>
      <c r="K36" s="2">
        <f t="shared" si="18"/>
      </c>
      <c r="L36" s="2">
        <f t="shared" si="18"/>
      </c>
      <c r="M36" s="2">
        <f t="shared" si="18"/>
      </c>
      <c r="N36" s="2">
        <f t="shared" si="18"/>
      </c>
      <c r="O36" s="2">
        <f t="shared" si="18"/>
      </c>
    </row>
    <row r="37" spans="1:15" ht="12.75">
      <c r="A37" s="101">
        <f>IF(StartList!B35&lt;&gt;"",StartList!B35,"")</f>
      </c>
      <c r="B37" s="2">
        <f>IF(A37&lt;&gt;"",IF(VLOOKUP(A37,StartList!B35:J88,9,0)=0,"",VLOOKUP(A37,StartList!B35:J88,9,0)),"")</f>
      </c>
      <c r="C37" s="2">
        <f t="shared" si="0"/>
      </c>
      <c r="D37" s="2">
        <f t="shared" si="18"/>
      </c>
      <c r="E37" s="2">
        <f t="shared" si="18"/>
      </c>
      <c r="F37" s="2">
        <f t="shared" si="18"/>
      </c>
      <c r="G37" s="2">
        <f t="shared" si="18"/>
      </c>
      <c r="H37" s="2">
        <f t="shared" si="18"/>
      </c>
      <c r="I37" s="2">
        <f t="shared" si="18"/>
      </c>
      <c r="J37" s="2">
        <f t="shared" si="18"/>
      </c>
      <c r="K37" s="2">
        <f t="shared" si="18"/>
      </c>
      <c r="L37" s="2">
        <f t="shared" si="18"/>
      </c>
      <c r="M37" s="2">
        <f t="shared" si="18"/>
      </c>
      <c r="N37" s="2">
        <f t="shared" si="18"/>
      </c>
      <c r="O37" s="2">
        <f t="shared" si="18"/>
      </c>
    </row>
    <row r="38" spans="1:15" ht="12.75">
      <c r="A38" s="101">
        <f>IF(StartList!B36&lt;&gt;"",StartList!B36,"")</f>
      </c>
      <c r="B38" s="2">
        <f>IF(A38&lt;&gt;"",IF(VLOOKUP(A38,StartList!B36:J89,9,0)=0,"",VLOOKUP(A38,StartList!B36:J89,9,0)),"")</f>
      </c>
      <c r="C38" s="2">
        <f t="shared" si="0"/>
      </c>
      <c r="D38" s="2">
        <f t="shared" si="18"/>
      </c>
      <c r="E38" s="2">
        <f t="shared" si="18"/>
      </c>
      <c r="F38" s="2">
        <f t="shared" si="18"/>
      </c>
      <c r="G38" s="2">
        <f t="shared" si="18"/>
      </c>
      <c r="H38" s="2">
        <f t="shared" si="18"/>
      </c>
      <c r="I38" s="2">
        <f t="shared" si="18"/>
      </c>
      <c r="J38" s="2">
        <f t="shared" si="18"/>
      </c>
      <c r="K38" s="2">
        <f t="shared" si="18"/>
      </c>
      <c r="L38" s="2">
        <f t="shared" si="18"/>
      </c>
      <c r="M38" s="2">
        <f t="shared" si="18"/>
      </c>
      <c r="N38" s="2">
        <f t="shared" si="18"/>
      </c>
      <c r="O38" s="2">
        <f t="shared" si="18"/>
      </c>
    </row>
    <row r="39" spans="1:15" ht="12.75">
      <c r="A39" s="101">
        <f>IF(StartList!B37&lt;&gt;"",StartList!B37,"")</f>
      </c>
      <c r="B39" s="2">
        <f>IF(A39&lt;&gt;"",IF(VLOOKUP(A39,StartList!B37:J90,9,0)=0,"",VLOOKUP(A39,StartList!B37:J90,9,0)),"")</f>
      </c>
      <c r="C39" s="2">
        <f t="shared" si="0"/>
      </c>
      <c r="D39" s="2">
        <f t="shared" si="18"/>
      </c>
      <c r="E39" s="2">
        <f t="shared" si="18"/>
      </c>
      <c r="F39" s="2">
        <f t="shared" si="18"/>
      </c>
      <c r="G39" s="2">
        <f t="shared" si="18"/>
      </c>
      <c r="H39" s="2">
        <f t="shared" si="18"/>
      </c>
      <c r="I39" s="2">
        <f t="shared" si="18"/>
      </c>
      <c r="J39" s="2">
        <f t="shared" si="18"/>
      </c>
      <c r="K39" s="2">
        <f t="shared" si="18"/>
      </c>
      <c r="L39" s="2">
        <f t="shared" si="18"/>
      </c>
      <c r="M39" s="2">
        <f t="shared" si="18"/>
      </c>
      <c r="N39" s="2">
        <f t="shared" si="18"/>
      </c>
      <c r="O39" s="2">
        <f t="shared" si="18"/>
      </c>
    </row>
    <row r="40" spans="1:15" ht="12.75">
      <c r="A40" s="101">
        <f>IF(StartList!B38&lt;&gt;"",StartList!B38,"")</f>
      </c>
      <c r="B40" s="2">
        <f>IF(A40&lt;&gt;"",IF(VLOOKUP(A40,StartList!B38:J91,9,0)=0,"",VLOOKUP(A40,StartList!B38:J91,9,0)),"")</f>
      </c>
      <c r="C40" s="2">
        <f t="shared" si="0"/>
      </c>
      <c r="D40" s="2">
        <f t="shared" si="18"/>
      </c>
      <c r="E40" s="2">
        <f t="shared" si="18"/>
      </c>
      <c r="F40" s="2">
        <f t="shared" si="18"/>
      </c>
      <c r="G40" s="2">
        <f t="shared" si="18"/>
      </c>
      <c r="H40" s="2">
        <f t="shared" si="18"/>
      </c>
      <c r="I40" s="2">
        <f t="shared" si="18"/>
      </c>
      <c r="J40" s="2">
        <f t="shared" si="18"/>
      </c>
      <c r="K40" s="2">
        <f t="shared" si="18"/>
      </c>
      <c r="L40" s="2">
        <f t="shared" si="18"/>
      </c>
      <c r="M40" s="2">
        <f t="shared" si="18"/>
      </c>
      <c r="N40" s="2">
        <f t="shared" si="18"/>
      </c>
      <c r="O40" s="2">
        <f t="shared" si="18"/>
      </c>
    </row>
    <row r="41" spans="1:15" ht="12.75">
      <c r="A41" s="101">
        <f>IF(StartList!B39&lt;&gt;"",StartList!B39,"")</f>
      </c>
      <c r="B41" s="2">
        <f>IF(A41&lt;&gt;"",IF(VLOOKUP(A41,StartList!B39:J92,9,0)=0,"",VLOOKUP(A41,StartList!B39:J92,9,0)),"")</f>
      </c>
      <c r="C41" s="2">
        <f aca="true" t="shared" si="19" ref="C41:C68">IF($A41&lt;&gt;"",IF(B41="","",IF(ROUND(B41-GridDay,0)&lt;1,GridCelk+ROUND(B41-GridDay,0),ROUND(B41-GridDay,0))),"")</f>
      </c>
      <c r="D41" s="2">
        <f t="shared" si="18"/>
      </c>
      <c r="E41" s="2">
        <f t="shared" si="18"/>
      </c>
      <c r="F41" s="2">
        <f t="shared" si="18"/>
      </c>
      <c r="G41" s="2">
        <f t="shared" si="18"/>
      </c>
      <c r="H41" s="2">
        <f t="shared" si="18"/>
      </c>
      <c r="I41" s="2">
        <f t="shared" si="18"/>
      </c>
      <c r="J41" s="2">
        <f t="shared" si="18"/>
      </c>
      <c r="K41" s="2">
        <f t="shared" si="18"/>
      </c>
      <c r="L41" s="2">
        <f t="shared" si="18"/>
      </c>
      <c r="M41" s="2">
        <f t="shared" si="18"/>
      </c>
      <c r="N41" s="2">
        <f t="shared" si="18"/>
      </c>
      <c r="O41" s="2">
        <f t="shared" si="18"/>
      </c>
    </row>
    <row r="42" spans="1:15" ht="12.75">
      <c r="A42" s="101">
        <f>IF(StartList!B40&lt;&gt;"",StartList!B40,"")</f>
      </c>
      <c r="B42" s="2">
        <f>IF(A42&lt;&gt;"",IF(VLOOKUP(A42,StartList!B40:J93,9,0)=0,"",VLOOKUP(A42,StartList!B40:J93,9,0)),"")</f>
      </c>
      <c r="C42" s="2">
        <f t="shared" si="19"/>
      </c>
      <c r="D42" s="2">
        <f aca="true" t="shared" si="20" ref="D42:O57">IF($A42&lt;&gt;"",IF(C42="","",IF(ROUND(C42-GridDay,0)&lt;1,GridCelk+ROUND(C42-GridDay,0),ROUND(C42-GridDay,0))),"")</f>
      </c>
      <c r="E42" s="2">
        <f t="shared" si="20"/>
      </c>
      <c r="F42" s="2">
        <f t="shared" si="20"/>
      </c>
      <c r="G42" s="2">
        <f t="shared" si="20"/>
      </c>
      <c r="H42" s="2">
        <f t="shared" si="20"/>
      </c>
      <c r="I42" s="2">
        <f t="shared" si="20"/>
      </c>
      <c r="J42" s="2">
        <f t="shared" si="20"/>
      </c>
      <c r="K42" s="2">
        <f t="shared" si="20"/>
      </c>
      <c r="L42" s="2">
        <f t="shared" si="20"/>
      </c>
      <c r="M42" s="2">
        <f t="shared" si="20"/>
      </c>
      <c r="N42" s="2">
        <f t="shared" si="20"/>
      </c>
      <c r="O42" s="2">
        <f t="shared" si="20"/>
      </c>
    </row>
    <row r="43" spans="1:15" ht="12.75">
      <c r="A43" s="101">
        <f>IF(StartList!B41&lt;&gt;"",StartList!B41,"")</f>
      </c>
      <c r="B43" s="2">
        <f>IF(A43&lt;&gt;"",IF(VLOOKUP(A43,StartList!B41:J94,9,0)=0,"",VLOOKUP(A43,StartList!B41:J94,9,0)),"")</f>
      </c>
      <c r="C43" s="2">
        <f t="shared" si="19"/>
      </c>
      <c r="D43" s="2">
        <f t="shared" si="20"/>
      </c>
      <c r="E43" s="2">
        <f t="shared" si="20"/>
      </c>
      <c r="F43" s="2">
        <f t="shared" si="20"/>
      </c>
      <c r="G43" s="2">
        <f t="shared" si="20"/>
      </c>
      <c r="H43" s="2">
        <f t="shared" si="20"/>
      </c>
      <c r="I43" s="2">
        <f t="shared" si="20"/>
      </c>
      <c r="J43" s="2">
        <f t="shared" si="20"/>
      </c>
      <c r="K43" s="2">
        <f t="shared" si="20"/>
      </c>
      <c r="L43" s="2">
        <f t="shared" si="20"/>
      </c>
      <c r="M43" s="2">
        <f t="shared" si="20"/>
      </c>
      <c r="N43" s="2">
        <f t="shared" si="20"/>
      </c>
      <c r="O43" s="2">
        <f t="shared" si="20"/>
      </c>
    </row>
    <row r="44" spans="1:15" ht="12.75">
      <c r="A44" s="101">
        <f>IF(StartList!B42&lt;&gt;"",StartList!B42,"")</f>
      </c>
      <c r="B44" s="2">
        <f>IF(A44&lt;&gt;"",IF(VLOOKUP(A44,StartList!B42:J95,9,0)=0,"",VLOOKUP(A44,StartList!B42:J95,9,0)),"")</f>
      </c>
      <c r="C44" s="2">
        <f t="shared" si="19"/>
      </c>
      <c r="D44" s="2">
        <f t="shared" si="20"/>
      </c>
      <c r="E44" s="2">
        <f t="shared" si="20"/>
      </c>
      <c r="F44" s="2">
        <f t="shared" si="20"/>
      </c>
      <c r="G44" s="2">
        <f t="shared" si="20"/>
      </c>
      <c r="H44" s="2">
        <f t="shared" si="20"/>
      </c>
      <c r="I44" s="2">
        <f t="shared" si="20"/>
      </c>
      <c r="J44" s="2">
        <f t="shared" si="20"/>
      </c>
      <c r="K44" s="2">
        <f t="shared" si="20"/>
      </c>
      <c r="L44" s="2">
        <f t="shared" si="20"/>
      </c>
      <c r="M44" s="2">
        <f t="shared" si="20"/>
      </c>
      <c r="N44" s="2">
        <f t="shared" si="20"/>
      </c>
      <c r="O44" s="2">
        <f t="shared" si="20"/>
      </c>
    </row>
    <row r="45" spans="1:15" ht="12.75">
      <c r="A45" s="101">
        <f>IF(StartList!B43&lt;&gt;"",StartList!B43,"")</f>
      </c>
      <c r="B45" s="2">
        <f>IF(A45&lt;&gt;"",IF(VLOOKUP(A45,StartList!B43:J96,9,0)=0,"",VLOOKUP(A45,StartList!B43:J96,9,0)),"")</f>
      </c>
      <c r="C45" s="2">
        <f t="shared" si="19"/>
      </c>
      <c r="D45" s="2">
        <f t="shared" si="20"/>
      </c>
      <c r="E45" s="2">
        <f t="shared" si="20"/>
      </c>
      <c r="F45" s="2">
        <f t="shared" si="20"/>
      </c>
      <c r="G45" s="2">
        <f t="shared" si="20"/>
      </c>
      <c r="H45" s="2">
        <f t="shared" si="20"/>
      </c>
      <c r="I45" s="2">
        <f t="shared" si="20"/>
      </c>
      <c r="J45" s="2">
        <f t="shared" si="20"/>
      </c>
      <c r="K45" s="2">
        <f t="shared" si="20"/>
      </c>
      <c r="L45" s="2">
        <f t="shared" si="20"/>
      </c>
      <c r="M45" s="2">
        <f t="shared" si="20"/>
      </c>
      <c r="N45" s="2">
        <f t="shared" si="20"/>
      </c>
      <c r="O45" s="2">
        <f t="shared" si="20"/>
      </c>
    </row>
    <row r="46" spans="1:15" ht="12.75">
      <c r="A46" s="101">
        <f>IF(StartList!B44&lt;&gt;"",StartList!B44,"")</f>
      </c>
      <c r="B46" s="2">
        <f>IF(A46&lt;&gt;"",IF(VLOOKUP(A46,StartList!B44:J97,9,0)=0,"",VLOOKUP(A46,StartList!B44:J97,9,0)),"")</f>
      </c>
      <c r="C46" s="2">
        <f t="shared" si="19"/>
      </c>
      <c r="D46" s="2">
        <f t="shared" si="20"/>
      </c>
      <c r="E46" s="2">
        <f t="shared" si="20"/>
      </c>
      <c r="F46" s="2">
        <f t="shared" si="20"/>
      </c>
      <c r="G46" s="2">
        <f t="shared" si="20"/>
      </c>
      <c r="H46" s="2">
        <f t="shared" si="20"/>
      </c>
      <c r="I46" s="2">
        <f t="shared" si="20"/>
      </c>
      <c r="J46" s="2">
        <f t="shared" si="20"/>
      </c>
      <c r="K46" s="2">
        <f t="shared" si="20"/>
      </c>
      <c r="L46" s="2">
        <f t="shared" si="20"/>
      </c>
      <c r="M46" s="2">
        <f t="shared" si="20"/>
      </c>
      <c r="N46" s="2">
        <f t="shared" si="20"/>
      </c>
      <c r="O46" s="2">
        <f t="shared" si="20"/>
      </c>
    </row>
    <row r="47" spans="1:15" ht="12.75">
      <c r="A47" s="101">
        <f>IF(StartList!B45&lt;&gt;"",StartList!B45,"")</f>
      </c>
      <c r="B47" s="2">
        <f>IF(A47&lt;&gt;"",IF(VLOOKUP(A47,StartList!B45:J98,9,0)=0,"",VLOOKUP(A47,StartList!B45:J98,9,0)),"")</f>
      </c>
      <c r="C47" s="2">
        <f t="shared" si="19"/>
      </c>
      <c r="D47" s="2">
        <f t="shared" si="20"/>
      </c>
      <c r="E47" s="2">
        <f t="shared" si="20"/>
      </c>
      <c r="F47" s="2">
        <f t="shared" si="20"/>
      </c>
      <c r="G47" s="2">
        <f t="shared" si="20"/>
      </c>
      <c r="H47" s="2">
        <f t="shared" si="20"/>
      </c>
      <c r="I47" s="2">
        <f t="shared" si="20"/>
      </c>
      <c r="J47" s="2">
        <f t="shared" si="20"/>
      </c>
      <c r="K47" s="2">
        <f t="shared" si="20"/>
      </c>
      <c r="L47" s="2">
        <f t="shared" si="20"/>
      </c>
      <c r="M47" s="2">
        <f t="shared" si="20"/>
      </c>
      <c r="N47" s="2">
        <f t="shared" si="20"/>
      </c>
      <c r="O47" s="2">
        <f t="shared" si="20"/>
      </c>
    </row>
    <row r="48" spans="1:15" ht="12.75">
      <c r="A48" s="101">
        <f>IF(StartList!B46&lt;&gt;"",StartList!B46,"")</f>
      </c>
      <c r="B48" s="2">
        <f>IF(A48&lt;&gt;"",IF(VLOOKUP(A48,StartList!B46:J99,9,0)=0,"",VLOOKUP(A48,StartList!B46:J99,9,0)),"")</f>
      </c>
      <c r="C48" s="2">
        <f t="shared" si="19"/>
      </c>
      <c r="D48" s="2">
        <f t="shared" si="20"/>
      </c>
      <c r="E48" s="2">
        <f t="shared" si="20"/>
      </c>
      <c r="F48" s="2">
        <f t="shared" si="20"/>
      </c>
      <c r="G48" s="2">
        <f t="shared" si="20"/>
      </c>
      <c r="H48" s="2">
        <f t="shared" si="20"/>
      </c>
      <c r="I48" s="2">
        <f t="shared" si="20"/>
      </c>
      <c r="J48" s="2">
        <f t="shared" si="20"/>
      </c>
      <c r="K48" s="2">
        <f t="shared" si="20"/>
      </c>
      <c r="L48" s="2">
        <f t="shared" si="20"/>
      </c>
      <c r="M48" s="2">
        <f t="shared" si="20"/>
      </c>
      <c r="N48" s="2">
        <f t="shared" si="20"/>
      </c>
      <c r="O48" s="2">
        <f t="shared" si="20"/>
      </c>
    </row>
    <row r="49" spans="1:15" ht="12.75">
      <c r="A49" s="101">
        <f>IF(StartList!B47&lt;&gt;"",StartList!B47,"")</f>
      </c>
      <c r="B49" s="2">
        <f>IF(A49&lt;&gt;"",IF(VLOOKUP(A49,StartList!B47:J100,9,0)=0,"",VLOOKUP(A49,StartList!B47:J100,9,0)),"")</f>
      </c>
      <c r="C49" s="2">
        <f t="shared" si="19"/>
      </c>
      <c r="D49" s="2">
        <f t="shared" si="20"/>
      </c>
      <c r="E49" s="2">
        <f t="shared" si="20"/>
      </c>
      <c r="F49" s="2">
        <f t="shared" si="20"/>
      </c>
      <c r="G49" s="2">
        <f t="shared" si="20"/>
      </c>
      <c r="H49" s="2">
        <f t="shared" si="20"/>
      </c>
      <c r="I49" s="2">
        <f t="shared" si="20"/>
      </c>
      <c r="J49" s="2">
        <f t="shared" si="20"/>
      </c>
      <c r="K49" s="2">
        <f t="shared" si="20"/>
      </c>
      <c r="L49" s="2">
        <f t="shared" si="20"/>
      </c>
      <c r="M49" s="2">
        <f t="shared" si="20"/>
      </c>
      <c r="N49" s="2">
        <f t="shared" si="20"/>
      </c>
      <c r="O49" s="2">
        <f t="shared" si="20"/>
      </c>
    </row>
    <row r="50" spans="1:15" ht="12.75">
      <c r="A50" s="101">
        <f>IF(StartList!B48&lt;&gt;"",StartList!B48,"")</f>
      </c>
      <c r="B50" s="2">
        <f>IF(A50&lt;&gt;"",IF(VLOOKUP(A50,StartList!B48:J101,9,0)=0,"",VLOOKUP(A50,StartList!B48:J101,9,0)),"")</f>
      </c>
      <c r="C50" s="2">
        <f t="shared" si="19"/>
      </c>
      <c r="D50" s="2">
        <f t="shared" si="20"/>
      </c>
      <c r="E50" s="2">
        <f t="shared" si="20"/>
      </c>
      <c r="F50" s="2">
        <f t="shared" si="20"/>
      </c>
      <c r="G50" s="2">
        <f t="shared" si="20"/>
      </c>
      <c r="H50" s="2">
        <f t="shared" si="20"/>
      </c>
      <c r="I50" s="2">
        <f t="shared" si="20"/>
      </c>
      <c r="J50" s="2">
        <f t="shared" si="20"/>
      </c>
      <c r="K50" s="2">
        <f t="shared" si="20"/>
      </c>
      <c r="L50" s="2">
        <f t="shared" si="20"/>
      </c>
      <c r="M50" s="2">
        <f t="shared" si="20"/>
      </c>
      <c r="N50" s="2">
        <f t="shared" si="20"/>
      </c>
      <c r="O50" s="2">
        <f t="shared" si="20"/>
      </c>
    </row>
    <row r="51" spans="1:15" ht="12.75">
      <c r="A51" s="101">
        <f>IF(StartList!B49&lt;&gt;"",StartList!B49,"")</f>
      </c>
      <c r="B51" s="2">
        <f>IF(A51&lt;&gt;"",IF(VLOOKUP(A51,StartList!B49:J102,9,0)=0,"",VLOOKUP(A51,StartList!B49:J102,9,0)),"")</f>
      </c>
      <c r="C51" s="2">
        <f t="shared" si="19"/>
      </c>
      <c r="D51" s="2">
        <f t="shared" si="20"/>
      </c>
      <c r="E51" s="2">
        <f t="shared" si="20"/>
      </c>
      <c r="F51" s="2">
        <f t="shared" si="20"/>
      </c>
      <c r="G51" s="2">
        <f t="shared" si="20"/>
      </c>
      <c r="H51" s="2">
        <f t="shared" si="20"/>
      </c>
      <c r="I51" s="2">
        <f t="shared" si="20"/>
      </c>
      <c r="J51" s="2">
        <f t="shared" si="20"/>
      </c>
      <c r="K51" s="2">
        <f t="shared" si="20"/>
      </c>
      <c r="L51" s="2">
        <f t="shared" si="20"/>
      </c>
      <c r="M51" s="2">
        <f t="shared" si="20"/>
      </c>
      <c r="N51" s="2">
        <f t="shared" si="20"/>
      </c>
      <c r="O51" s="2">
        <f t="shared" si="20"/>
      </c>
    </row>
    <row r="52" spans="1:15" ht="12.75">
      <c r="A52" s="101">
        <f>IF(StartList!B50&lt;&gt;"",StartList!B50,"")</f>
      </c>
      <c r="B52" s="2">
        <f>IF(A52&lt;&gt;"",IF(VLOOKUP(A52,StartList!B50:J103,9,0)=0,"",VLOOKUP(A52,StartList!B50:J103,9,0)),"")</f>
      </c>
      <c r="C52" s="2">
        <f t="shared" si="19"/>
      </c>
      <c r="D52" s="2">
        <f t="shared" si="20"/>
      </c>
      <c r="E52" s="2">
        <f t="shared" si="20"/>
      </c>
      <c r="F52" s="2">
        <f t="shared" si="20"/>
      </c>
      <c r="G52" s="2">
        <f t="shared" si="20"/>
      </c>
      <c r="H52" s="2">
        <f t="shared" si="20"/>
      </c>
      <c r="I52" s="2">
        <f t="shared" si="20"/>
      </c>
      <c r="J52" s="2">
        <f t="shared" si="20"/>
      </c>
      <c r="K52" s="2">
        <f t="shared" si="20"/>
      </c>
      <c r="L52" s="2">
        <f t="shared" si="20"/>
      </c>
      <c r="M52" s="2">
        <f t="shared" si="20"/>
      </c>
      <c r="N52" s="2">
        <f t="shared" si="20"/>
      </c>
      <c r="O52" s="2">
        <f t="shared" si="20"/>
      </c>
    </row>
    <row r="53" spans="1:15" ht="12.75">
      <c r="A53" s="101">
        <f>IF(StartList!B51&lt;&gt;"",StartList!B51,"")</f>
      </c>
      <c r="B53" s="2">
        <f>IF(A53&lt;&gt;"",IF(VLOOKUP(A53,StartList!B51:J104,9,0)=0,"",VLOOKUP(A53,StartList!B51:J104,9,0)),"")</f>
      </c>
      <c r="C53" s="2">
        <f t="shared" si="19"/>
      </c>
      <c r="D53" s="2">
        <f t="shared" si="20"/>
      </c>
      <c r="E53" s="2">
        <f t="shared" si="20"/>
      </c>
      <c r="F53" s="2">
        <f t="shared" si="20"/>
      </c>
      <c r="G53" s="2">
        <f t="shared" si="20"/>
      </c>
      <c r="H53" s="2">
        <f t="shared" si="20"/>
      </c>
      <c r="I53" s="2">
        <f t="shared" si="20"/>
      </c>
      <c r="J53" s="2">
        <f t="shared" si="20"/>
      </c>
      <c r="K53" s="2">
        <f t="shared" si="20"/>
      </c>
      <c r="L53" s="2">
        <f t="shared" si="20"/>
      </c>
      <c r="M53" s="2">
        <f t="shared" si="20"/>
      </c>
      <c r="N53" s="2">
        <f t="shared" si="20"/>
      </c>
      <c r="O53" s="2">
        <f t="shared" si="20"/>
      </c>
    </row>
    <row r="54" spans="1:15" ht="12.75">
      <c r="A54" s="101">
        <f>IF(StartList!B52&lt;&gt;"",StartList!B52,"")</f>
      </c>
      <c r="B54" s="2">
        <f>IF(A54&lt;&gt;"",IF(VLOOKUP(A54,StartList!B52:J105,9,0)=0,"",VLOOKUP(A54,StartList!B52:J105,9,0)),"")</f>
      </c>
      <c r="C54" s="2">
        <f t="shared" si="19"/>
      </c>
      <c r="D54" s="2">
        <f t="shared" si="20"/>
      </c>
      <c r="E54" s="2">
        <f t="shared" si="20"/>
      </c>
      <c r="F54" s="2">
        <f t="shared" si="20"/>
      </c>
      <c r="G54" s="2">
        <f t="shared" si="20"/>
      </c>
      <c r="H54" s="2">
        <f t="shared" si="20"/>
      </c>
      <c r="I54" s="2">
        <f t="shared" si="20"/>
      </c>
      <c r="J54" s="2">
        <f t="shared" si="20"/>
      </c>
      <c r="K54" s="2">
        <f t="shared" si="20"/>
      </c>
      <c r="L54" s="2">
        <f t="shared" si="20"/>
      </c>
      <c r="M54" s="2">
        <f t="shared" si="20"/>
      </c>
      <c r="N54" s="2">
        <f t="shared" si="20"/>
      </c>
      <c r="O54" s="2">
        <f t="shared" si="20"/>
      </c>
    </row>
    <row r="55" spans="1:15" ht="12.75">
      <c r="A55" s="101">
        <f>IF(StartList!B53&lt;&gt;"",StartList!B53,"")</f>
      </c>
      <c r="B55" s="2">
        <f>IF(A55&lt;&gt;"",IF(VLOOKUP(A55,StartList!B53:J106,9,0)=0,"",VLOOKUP(A55,StartList!B53:J106,9,0)),"")</f>
      </c>
      <c r="C55" s="2">
        <f t="shared" si="19"/>
      </c>
      <c r="D55" s="2">
        <f t="shared" si="20"/>
      </c>
      <c r="E55" s="2">
        <f t="shared" si="20"/>
      </c>
      <c r="F55" s="2">
        <f t="shared" si="20"/>
      </c>
      <c r="G55" s="2">
        <f t="shared" si="20"/>
      </c>
      <c r="H55" s="2">
        <f t="shared" si="20"/>
      </c>
      <c r="I55" s="2">
        <f t="shared" si="20"/>
      </c>
      <c r="J55" s="2">
        <f t="shared" si="20"/>
      </c>
      <c r="K55" s="2">
        <f t="shared" si="20"/>
      </c>
      <c r="L55" s="2">
        <f t="shared" si="20"/>
      </c>
      <c r="M55" s="2">
        <f t="shared" si="20"/>
      </c>
      <c r="N55" s="2">
        <f t="shared" si="20"/>
      </c>
      <c r="O55" s="2">
        <f t="shared" si="20"/>
      </c>
    </row>
    <row r="56" spans="1:15" ht="12.75">
      <c r="A56" s="101">
        <f>IF(StartList!B54&lt;&gt;"",StartList!B54,"")</f>
      </c>
      <c r="B56" s="2">
        <f>IF(A56&lt;&gt;"",IF(VLOOKUP(A56,StartList!B54:J107,9,0)=0,"",VLOOKUP(A56,StartList!B54:J107,9,0)),"")</f>
      </c>
      <c r="C56" s="2">
        <f t="shared" si="19"/>
      </c>
      <c r="D56" s="2">
        <f t="shared" si="20"/>
      </c>
      <c r="E56" s="2">
        <f t="shared" si="20"/>
      </c>
      <c r="F56" s="2">
        <f t="shared" si="20"/>
      </c>
      <c r="G56" s="2">
        <f t="shared" si="20"/>
      </c>
      <c r="H56" s="2">
        <f t="shared" si="20"/>
      </c>
      <c r="I56" s="2">
        <f t="shared" si="20"/>
      </c>
      <c r="J56" s="2">
        <f t="shared" si="20"/>
      </c>
      <c r="K56" s="2">
        <f t="shared" si="20"/>
      </c>
      <c r="L56" s="2">
        <f t="shared" si="20"/>
      </c>
      <c r="M56" s="2">
        <f t="shared" si="20"/>
      </c>
      <c r="N56" s="2">
        <f t="shared" si="20"/>
      </c>
      <c r="O56" s="2">
        <f t="shared" si="20"/>
      </c>
    </row>
    <row r="57" spans="1:15" ht="12.75">
      <c r="A57" s="101">
        <f>IF(StartList!B55&lt;&gt;"",StartList!B55,"")</f>
      </c>
      <c r="B57" s="2">
        <f>IF(A57&lt;&gt;"",IF(VLOOKUP(A57,StartList!B55:J108,9,0)=0,"",VLOOKUP(A57,StartList!B55:J108,9,0)),"")</f>
      </c>
      <c r="C57" s="2">
        <f t="shared" si="19"/>
      </c>
      <c r="D57" s="2">
        <f t="shared" si="20"/>
      </c>
      <c r="E57" s="2">
        <f t="shared" si="20"/>
      </c>
      <c r="F57" s="2">
        <f t="shared" si="20"/>
      </c>
      <c r="G57" s="2">
        <f t="shared" si="20"/>
      </c>
      <c r="H57" s="2">
        <f t="shared" si="20"/>
      </c>
      <c r="I57" s="2">
        <f t="shared" si="20"/>
      </c>
      <c r="J57" s="2">
        <f t="shared" si="20"/>
      </c>
      <c r="K57" s="2">
        <f t="shared" si="20"/>
      </c>
      <c r="L57" s="2">
        <f t="shared" si="20"/>
      </c>
      <c r="M57" s="2">
        <f t="shared" si="20"/>
      </c>
      <c r="N57" s="2">
        <f t="shared" si="20"/>
      </c>
      <c r="O57" s="2">
        <f t="shared" si="20"/>
      </c>
    </row>
    <row r="58" spans="1:15" ht="12.75">
      <c r="A58" s="101">
        <f>IF(StartList!B56&lt;&gt;"",StartList!B56,"")</f>
      </c>
      <c r="B58" s="2">
        <f>IF(A58&lt;&gt;"",IF(VLOOKUP(A58,StartList!B56:J109,9,0)=0,"",VLOOKUP(A58,StartList!B56:J109,9,0)),"")</f>
      </c>
      <c r="C58" s="2">
        <f t="shared" si="19"/>
      </c>
      <c r="D58" s="2">
        <f aca="true" t="shared" si="21" ref="D58:O68">IF($A58&lt;&gt;"",IF(C58="","",IF(ROUND(C58-GridDay,0)&lt;1,GridCelk+ROUND(C58-GridDay,0),ROUND(C58-GridDay,0))),"")</f>
      </c>
      <c r="E58" s="2">
        <f t="shared" si="21"/>
      </c>
      <c r="F58" s="2">
        <f t="shared" si="21"/>
      </c>
      <c r="G58" s="2">
        <f t="shared" si="21"/>
      </c>
      <c r="H58" s="2">
        <f t="shared" si="21"/>
      </c>
      <c r="I58" s="2">
        <f t="shared" si="21"/>
      </c>
      <c r="J58" s="2">
        <f t="shared" si="21"/>
      </c>
      <c r="K58" s="2">
        <f t="shared" si="21"/>
      </c>
      <c r="L58" s="2">
        <f t="shared" si="21"/>
      </c>
      <c r="M58" s="2">
        <f t="shared" si="21"/>
      </c>
      <c r="N58" s="2">
        <f t="shared" si="21"/>
      </c>
      <c r="O58" s="2">
        <f t="shared" si="21"/>
      </c>
    </row>
    <row r="59" spans="1:15" ht="12.75">
      <c r="A59" s="101">
        <f>IF(StartList!B57&lt;&gt;"",StartList!B57,"")</f>
      </c>
      <c r="B59" s="2">
        <f>IF(A59&lt;&gt;"",IF(VLOOKUP(A59,StartList!B57:J110,9,0)=0,"",VLOOKUP(A59,StartList!B57:J110,9,0)),"")</f>
      </c>
      <c r="C59" s="2">
        <f t="shared" si="19"/>
      </c>
      <c r="D59" s="2">
        <f t="shared" si="21"/>
      </c>
      <c r="E59" s="2">
        <f t="shared" si="21"/>
      </c>
      <c r="F59" s="2">
        <f t="shared" si="21"/>
      </c>
      <c r="G59" s="2">
        <f t="shared" si="21"/>
      </c>
      <c r="H59" s="2">
        <f t="shared" si="21"/>
      </c>
      <c r="I59" s="2">
        <f t="shared" si="21"/>
      </c>
      <c r="J59" s="2">
        <f t="shared" si="21"/>
      </c>
      <c r="K59" s="2">
        <f t="shared" si="21"/>
      </c>
      <c r="L59" s="2">
        <f t="shared" si="21"/>
      </c>
      <c r="M59" s="2">
        <f t="shared" si="21"/>
      </c>
      <c r="N59" s="2">
        <f t="shared" si="21"/>
      </c>
      <c r="O59" s="2">
        <f t="shared" si="21"/>
      </c>
    </row>
    <row r="60" spans="1:15" ht="12.75">
      <c r="A60" s="101">
        <f>IF(StartList!B58&lt;&gt;"",StartList!B58,"")</f>
      </c>
      <c r="B60" s="2">
        <f>IF(A60&lt;&gt;"",IF(VLOOKUP(A60,StartList!B58:J111,9,0)=0,"",VLOOKUP(A60,StartList!B58:J111,9,0)),"")</f>
      </c>
      <c r="C60" s="2">
        <f t="shared" si="19"/>
      </c>
      <c r="D60" s="2">
        <f t="shared" si="21"/>
      </c>
      <c r="E60" s="2">
        <f t="shared" si="21"/>
      </c>
      <c r="F60" s="2">
        <f t="shared" si="21"/>
      </c>
      <c r="G60" s="2">
        <f t="shared" si="21"/>
      </c>
      <c r="H60" s="2">
        <f t="shared" si="21"/>
      </c>
      <c r="I60" s="2">
        <f t="shared" si="21"/>
      </c>
      <c r="J60" s="2">
        <f t="shared" si="21"/>
      </c>
      <c r="K60" s="2">
        <f t="shared" si="21"/>
      </c>
      <c r="L60" s="2">
        <f t="shared" si="21"/>
      </c>
      <c r="M60" s="2">
        <f t="shared" si="21"/>
      </c>
      <c r="N60" s="2">
        <f t="shared" si="21"/>
      </c>
      <c r="O60" s="2">
        <f t="shared" si="21"/>
      </c>
    </row>
    <row r="61" spans="1:15" ht="12.75">
      <c r="A61" s="101">
        <f>IF(StartList!B59&lt;&gt;"",StartList!B59,"")</f>
      </c>
      <c r="B61" s="2">
        <f>IF(A61&lt;&gt;"",IF(VLOOKUP(A61,StartList!B59:J112,9,0)=0,"",VLOOKUP(A61,StartList!B59:J112,9,0)),"")</f>
      </c>
      <c r="C61" s="2">
        <f t="shared" si="19"/>
      </c>
      <c r="D61" s="2">
        <f t="shared" si="21"/>
      </c>
      <c r="E61" s="2">
        <f t="shared" si="21"/>
      </c>
      <c r="F61" s="2">
        <f t="shared" si="21"/>
      </c>
      <c r="G61" s="2">
        <f t="shared" si="21"/>
      </c>
      <c r="H61" s="2">
        <f t="shared" si="21"/>
      </c>
      <c r="I61" s="2">
        <f t="shared" si="21"/>
      </c>
      <c r="J61" s="2">
        <f t="shared" si="21"/>
      </c>
      <c r="K61" s="2">
        <f t="shared" si="21"/>
      </c>
      <c r="L61" s="2">
        <f t="shared" si="21"/>
      </c>
      <c r="M61" s="2">
        <f t="shared" si="21"/>
      </c>
      <c r="N61" s="2">
        <f t="shared" si="21"/>
      </c>
      <c r="O61" s="2">
        <f t="shared" si="21"/>
      </c>
    </row>
    <row r="62" spans="1:15" ht="12.75">
      <c r="A62" s="101">
        <f>IF(StartList!B60&lt;&gt;"",StartList!B60,"")</f>
      </c>
      <c r="B62" s="2">
        <f>IF(A62&lt;&gt;"",IF(VLOOKUP(A62,StartList!B60:J113,9,0)=0,"",VLOOKUP(A62,StartList!B60:J113,9,0)),"")</f>
      </c>
      <c r="C62" s="2">
        <f t="shared" si="19"/>
      </c>
      <c r="D62" s="2">
        <f t="shared" si="21"/>
      </c>
      <c r="E62" s="2">
        <f t="shared" si="21"/>
      </c>
      <c r="F62" s="2">
        <f t="shared" si="21"/>
      </c>
      <c r="G62" s="2">
        <f t="shared" si="21"/>
      </c>
      <c r="H62" s="2">
        <f t="shared" si="21"/>
      </c>
      <c r="I62" s="2">
        <f t="shared" si="21"/>
      </c>
      <c r="J62" s="2">
        <f t="shared" si="21"/>
      </c>
      <c r="K62" s="2">
        <f t="shared" si="21"/>
      </c>
      <c r="L62" s="2">
        <f t="shared" si="21"/>
      </c>
      <c r="M62" s="2">
        <f t="shared" si="21"/>
      </c>
      <c r="N62" s="2">
        <f t="shared" si="21"/>
      </c>
      <c r="O62" s="2">
        <f t="shared" si="21"/>
      </c>
    </row>
    <row r="63" spans="1:15" ht="12.75">
      <c r="A63" s="101">
        <f>IF(StartList!B61&lt;&gt;"",StartList!B61,"")</f>
      </c>
      <c r="B63" s="2">
        <f>IF(A63&lt;&gt;"",IF(VLOOKUP(A63,StartList!B61:J114,9,0)=0,"",VLOOKUP(A63,StartList!B61:J114,9,0)),"")</f>
      </c>
      <c r="C63" s="2">
        <f t="shared" si="19"/>
      </c>
      <c r="D63" s="2">
        <f t="shared" si="21"/>
      </c>
      <c r="E63" s="2">
        <f t="shared" si="21"/>
      </c>
      <c r="F63" s="2">
        <f t="shared" si="21"/>
      </c>
      <c r="G63" s="2">
        <f t="shared" si="21"/>
      </c>
      <c r="H63" s="2">
        <f t="shared" si="21"/>
      </c>
      <c r="I63" s="2">
        <f t="shared" si="21"/>
      </c>
      <c r="J63" s="2">
        <f t="shared" si="21"/>
      </c>
      <c r="K63" s="2">
        <f t="shared" si="21"/>
      </c>
      <c r="L63" s="2">
        <f t="shared" si="21"/>
      </c>
      <c r="M63" s="2">
        <f t="shared" si="21"/>
      </c>
      <c r="N63" s="2">
        <f t="shared" si="21"/>
      </c>
      <c r="O63" s="2">
        <f t="shared" si="21"/>
      </c>
    </row>
    <row r="64" spans="1:15" ht="12.75">
      <c r="A64" s="101">
        <f>IF(StartList!B62&lt;&gt;"",StartList!B62,"")</f>
      </c>
      <c r="B64" s="2">
        <f>IF(A64&lt;&gt;"",IF(VLOOKUP(A64,StartList!B62:J115,9,0)=0,"",VLOOKUP(A64,StartList!B62:J115,9,0)),"")</f>
      </c>
      <c r="C64" s="2">
        <f t="shared" si="19"/>
      </c>
      <c r="D64" s="2">
        <f t="shared" si="21"/>
      </c>
      <c r="E64" s="2">
        <f t="shared" si="21"/>
      </c>
      <c r="F64" s="2">
        <f t="shared" si="21"/>
      </c>
      <c r="G64" s="2">
        <f t="shared" si="21"/>
      </c>
      <c r="H64" s="2">
        <f t="shared" si="21"/>
      </c>
      <c r="I64" s="2">
        <f t="shared" si="21"/>
      </c>
      <c r="J64" s="2">
        <f t="shared" si="21"/>
      </c>
      <c r="K64" s="2">
        <f t="shared" si="21"/>
      </c>
      <c r="L64" s="2">
        <f t="shared" si="21"/>
      </c>
      <c r="M64" s="2">
        <f t="shared" si="21"/>
      </c>
      <c r="N64" s="2">
        <f t="shared" si="21"/>
      </c>
      <c r="O64" s="2">
        <f t="shared" si="21"/>
      </c>
    </row>
    <row r="65" spans="1:15" ht="12.75">
      <c r="A65" s="101">
        <f>IF(StartList!B63&lt;&gt;"",StartList!B63,"")</f>
      </c>
      <c r="B65" s="2">
        <f>IF(A65&lt;&gt;"",IF(VLOOKUP(A65,StartList!B63:J116,9,0)=0,"",VLOOKUP(A65,StartList!B63:J116,9,0)),"")</f>
      </c>
      <c r="C65" s="2">
        <f t="shared" si="19"/>
      </c>
      <c r="D65" s="2">
        <f t="shared" si="21"/>
      </c>
      <c r="E65" s="2">
        <f t="shared" si="21"/>
      </c>
      <c r="F65" s="2">
        <f t="shared" si="21"/>
      </c>
      <c r="G65" s="2">
        <f t="shared" si="21"/>
      </c>
      <c r="H65" s="2">
        <f t="shared" si="21"/>
      </c>
      <c r="I65" s="2">
        <f t="shared" si="21"/>
      </c>
      <c r="J65" s="2">
        <f t="shared" si="21"/>
      </c>
      <c r="K65" s="2">
        <f t="shared" si="21"/>
      </c>
      <c r="L65" s="2">
        <f t="shared" si="21"/>
      </c>
      <c r="M65" s="2">
        <f t="shared" si="21"/>
      </c>
      <c r="N65" s="2">
        <f t="shared" si="21"/>
      </c>
      <c r="O65" s="2">
        <f t="shared" si="21"/>
      </c>
    </row>
    <row r="66" spans="1:15" ht="12.75">
      <c r="A66" s="101">
        <f>IF(StartList!B64&lt;&gt;"",StartList!B64,"")</f>
      </c>
      <c r="B66" s="2">
        <f>IF(A66&lt;&gt;"",IF(VLOOKUP(A66,StartList!B64:J117,9,0)=0,"",VLOOKUP(A66,StartList!B64:J117,9,0)),"")</f>
      </c>
      <c r="C66" s="2">
        <f t="shared" si="19"/>
      </c>
      <c r="D66" s="2">
        <f t="shared" si="21"/>
      </c>
      <c r="E66" s="2">
        <f t="shared" si="21"/>
      </c>
      <c r="F66" s="2">
        <f t="shared" si="21"/>
      </c>
      <c r="G66" s="2">
        <f t="shared" si="21"/>
      </c>
      <c r="H66" s="2">
        <f t="shared" si="21"/>
      </c>
      <c r="I66" s="2">
        <f t="shared" si="21"/>
      </c>
      <c r="J66" s="2">
        <f t="shared" si="21"/>
      </c>
      <c r="K66" s="2">
        <f t="shared" si="21"/>
      </c>
      <c r="L66" s="2">
        <f t="shared" si="21"/>
      </c>
      <c r="M66" s="2">
        <f t="shared" si="21"/>
      </c>
      <c r="N66" s="2">
        <f t="shared" si="21"/>
      </c>
      <c r="O66" s="2">
        <f t="shared" si="21"/>
      </c>
    </row>
    <row r="67" spans="1:15" ht="12.75">
      <c r="A67" s="101">
        <f>IF(StartList!B65&lt;&gt;"",StartList!B65,"")</f>
      </c>
      <c r="B67" s="2">
        <f>IF(A67&lt;&gt;"",IF(VLOOKUP(A67,StartList!B65:J118,9,0)=0,"",VLOOKUP(A67,StartList!B65:J118,9,0)),"")</f>
      </c>
      <c r="C67" s="2">
        <f t="shared" si="19"/>
      </c>
      <c r="D67" s="2">
        <f t="shared" si="21"/>
      </c>
      <c r="E67" s="2">
        <f t="shared" si="21"/>
      </c>
      <c r="F67" s="2">
        <f t="shared" si="21"/>
      </c>
      <c r="G67" s="2">
        <f t="shared" si="21"/>
      </c>
      <c r="H67" s="2">
        <f t="shared" si="21"/>
      </c>
      <c r="I67" s="2">
        <f t="shared" si="21"/>
      </c>
      <c r="J67" s="2">
        <f t="shared" si="21"/>
      </c>
      <c r="K67" s="2">
        <f t="shared" si="21"/>
      </c>
      <c r="L67" s="2">
        <f t="shared" si="21"/>
      </c>
      <c r="M67" s="2">
        <f t="shared" si="21"/>
      </c>
      <c r="N67" s="2">
        <f t="shared" si="21"/>
      </c>
      <c r="O67" s="2">
        <f t="shared" si="21"/>
      </c>
    </row>
    <row r="68" spans="1:15" ht="12.75">
      <c r="A68" s="101">
        <f>IF(StartList!B66&lt;&gt;"",StartList!B66,"")</f>
      </c>
      <c r="B68" s="2">
        <f>IF(A68&lt;&gt;"",IF(VLOOKUP(A68,StartList!B66:J119,9,0)=0,"",VLOOKUP(A68,StartList!B66:J119,9,0)),"")</f>
      </c>
      <c r="C68" s="2">
        <f t="shared" si="19"/>
      </c>
      <c r="D68" s="2">
        <f t="shared" si="21"/>
      </c>
      <c r="E68" s="2">
        <f t="shared" si="21"/>
      </c>
      <c r="F68" s="2">
        <f t="shared" si="21"/>
      </c>
      <c r="G68" s="2">
        <f t="shared" si="21"/>
      </c>
      <c r="H68" s="2">
        <f t="shared" si="21"/>
      </c>
      <c r="I68" s="2">
        <f t="shared" si="21"/>
      </c>
      <c r="J68" s="2">
        <f t="shared" si="21"/>
      </c>
      <c r="K68" s="2">
        <f t="shared" si="21"/>
      </c>
      <c r="L68" s="2">
        <f t="shared" si="21"/>
      </c>
      <c r="M68" s="2">
        <f t="shared" si="21"/>
      </c>
      <c r="N68" s="2">
        <f t="shared" si="21"/>
      </c>
      <c r="O68" s="2">
        <f t="shared" si="21"/>
      </c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</sheetData>
  <sheetProtection/>
  <mergeCells count="1">
    <mergeCell ref="B7:O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60" verticalDpi="36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21">
    <pageSetUpPr fitToPage="1"/>
  </sheetPr>
  <dimension ref="A1:AH89"/>
  <sheetViews>
    <sheetView workbookViewId="0" topLeftCell="A22">
      <selection activeCell="C12" sqref="C12"/>
    </sheetView>
  </sheetViews>
  <sheetFormatPr defaultColWidth="9.00390625" defaultRowHeight="12.75"/>
  <cols>
    <col min="1" max="1" width="4.875" style="26" customWidth="1"/>
    <col min="2" max="2" width="5.75390625" style="23" bestFit="1" customWidth="1"/>
    <col min="3" max="3" width="17.125" style="24" customWidth="1"/>
    <col min="4" max="4" width="8.75390625" style="24" customWidth="1"/>
    <col min="5" max="5" width="6.125" style="25" bestFit="1" customWidth="1"/>
    <col min="6" max="6" width="7.75390625" style="26" customWidth="1"/>
    <col min="7" max="7" width="10.00390625" style="24" customWidth="1"/>
    <col min="8" max="8" width="8.25390625" style="24" customWidth="1"/>
    <col min="9" max="9" width="7.625" style="28" customWidth="1"/>
    <col min="10" max="10" width="6.75390625" style="80" customWidth="1"/>
    <col min="11" max="19" width="6.75390625" style="26" hidden="1" customWidth="1"/>
    <col min="20" max="21" width="5.75390625" style="26" customWidth="1"/>
    <col min="22" max="23" width="5.75390625" style="24" customWidth="1"/>
    <col min="24" max="24" width="5.75390625" style="26" customWidth="1"/>
    <col min="25" max="25" width="8.75390625" style="24" customWidth="1"/>
    <col min="26" max="26" width="8.75390625" style="26" customWidth="1"/>
    <col min="27" max="27" width="6.00390625" style="28" customWidth="1"/>
    <col min="28" max="28" width="1.37890625" style="30" customWidth="1"/>
    <col min="29" max="29" width="9.125" style="26" customWidth="1"/>
    <col min="30" max="30" width="11.375" style="24" bestFit="1" customWidth="1"/>
    <col min="31" max="34" width="9.125" style="24" customWidth="1"/>
    <col min="35" max="35" width="7.625" style="24" bestFit="1" customWidth="1"/>
    <col min="36" max="16384" width="9.125" style="24" customWidth="1"/>
  </cols>
  <sheetData>
    <row r="1" spans="7:30" ht="12.75">
      <c r="G1" s="27" t="s">
        <v>154</v>
      </c>
      <c r="AD1" s="61" t="s">
        <v>138</v>
      </c>
    </row>
    <row r="2" spans="7:31" ht="15.75">
      <c r="G2" s="34" t="str">
        <f>Title1</f>
        <v>Orlíkovské přeháňky</v>
      </c>
      <c r="AC2" s="32" t="s">
        <v>12</v>
      </c>
      <c r="AD2" s="62">
        <v>1000</v>
      </c>
      <c r="AE2" s="57"/>
    </row>
    <row r="3" spans="7:31" ht="15.75">
      <c r="G3" s="34" t="str">
        <f>Title2</f>
        <v>Hronov 1.5.-11.5.2003</v>
      </c>
      <c r="AC3" s="32" t="s">
        <v>13</v>
      </c>
      <c r="AD3" s="62">
        <f>IF(ISERROR(D),0,5*D-250)</f>
        <v>784.659090909091</v>
      </c>
      <c r="AE3" s="57"/>
    </row>
    <row r="4" spans="6:31" ht="12.75">
      <c r="F4" s="127" t="s">
        <v>263</v>
      </c>
      <c r="G4" s="127"/>
      <c r="H4" s="127"/>
      <c r="AC4" s="32" t="s">
        <v>125</v>
      </c>
      <c r="AD4" s="62">
        <f>IF(V&lt;=0,1000,400*D/V-200)</f>
        <v>1000</v>
      </c>
      <c r="AE4" s="57"/>
    </row>
    <row r="5" spans="1:31" s="65" customFormat="1" ht="12.75">
      <c r="A5" s="63"/>
      <c r="B5" s="64"/>
      <c r="E5" s="66"/>
      <c r="F5" s="24"/>
      <c r="G5" s="24"/>
      <c r="I5" s="67"/>
      <c r="J5" s="80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X5" s="63"/>
      <c r="Z5" s="63"/>
      <c r="AA5" s="67"/>
      <c r="AB5" s="30"/>
      <c r="AC5" s="32" t="s">
        <v>126</v>
      </c>
      <c r="AD5" s="54">
        <f>ROUND(MIN(Pmx),0)</f>
        <v>785</v>
      </c>
      <c r="AE5" s="68" t="s">
        <v>127</v>
      </c>
    </row>
    <row r="6" spans="1:31" s="65" customFormat="1" ht="12.75">
      <c r="A6" s="63"/>
      <c r="B6" s="64"/>
      <c r="E6" s="66"/>
      <c r="F6" s="69" t="s">
        <v>14</v>
      </c>
      <c r="G6" s="110">
        <v>1</v>
      </c>
      <c r="H6" s="111"/>
      <c r="I6" s="67"/>
      <c r="J6" s="80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X6" s="63"/>
      <c r="Z6" s="63"/>
      <c r="AA6" s="67"/>
      <c r="AB6" s="30"/>
      <c r="AC6" s="32"/>
      <c r="AD6" s="25"/>
      <c r="AE6" s="57"/>
    </row>
    <row r="7" spans="6:31" ht="12.75">
      <c r="F7" s="69" t="s">
        <v>15</v>
      </c>
      <c r="G7" s="14" t="s">
        <v>256</v>
      </c>
      <c r="H7" s="112"/>
      <c r="AC7" s="32" t="s">
        <v>128</v>
      </c>
      <c r="AD7" s="70">
        <f>IF(ISERROR(MAX(dh)),0,MAX(dh))</f>
        <v>206.9318181818182</v>
      </c>
      <c r="AE7" s="57" t="s">
        <v>133</v>
      </c>
    </row>
    <row r="8" spans="6:31" ht="12.75">
      <c r="F8" s="69" t="s">
        <v>21</v>
      </c>
      <c r="G8" s="15">
        <v>17</v>
      </c>
      <c r="H8" s="93">
        <f>IF(nxproc&gt;100,"Nesmysl - špatně zadaný počet závodníků, kteří provedli soutěžní vzlet !!!",IF(ISNUMBER(N),"","Zadej počet soutěžících, kteří provedli soutěžní vzlet !!!"))</f>
      </c>
      <c r="AC8" s="32" t="s">
        <v>129</v>
      </c>
      <c r="AD8" s="71">
        <f>IF(ISERROR(MAX(vh)),0,MAX(vh))</f>
        <v>0</v>
      </c>
      <c r="AE8" s="57" t="s">
        <v>134</v>
      </c>
    </row>
    <row r="9" spans="6:31" ht="12.75">
      <c r="F9" s="69" t="s">
        <v>185</v>
      </c>
      <c r="G9" s="16" t="s">
        <v>186</v>
      </c>
      <c r="H9" s="113" t="str">
        <f>IF(G9="AAT","Let ve stanovené oblasti (Assigned Area Task)",IF(G9="AST","Rychlostní let (Assigned Speed Task)",IF(G9="PST","Pilotem zvolený rychlostní let (Pilot Selected Task)",IF(G9="TDT","Volný let na vzdálenost (Cat's Cradle - Time Distance Task)",""))))</f>
        <v>Rychlostní let (Assigned Speed Task)</v>
      </c>
      <c r="AC9" s="32" t="s">
        <v>18</v>
      </c>
      <c r="AD9" s="70">
        <f>IF(ISERROR(L*100/MIN(I)),0,L*100/MIN(I))</f>
        <v>296.05263157894734</v>
      </c>
      <c r="AE9" s="57" t="s">
        <v>164</v>
      </c>
    </row>
    <row r="10" spans="6:31" ht="12.75">
      <c r="F10" s="69" t="s">
        <v>16</v>
      </c>
      <c r="G10" s="16" t="s">
        <v>56</v>
      </c>
      <c r="K10" s="83"/>
      <c r="AC10" s="32" t="s">
        <v>20</v>
      </c>
      <c r="AD10" s="72">
        <f>IF(ISERROR(ny/N),0,ny/N)</f>
        <v>0</v>
      </c>
      <c r="AE10" s="57" t="s">
        <v>184</v>
      </c>
    </row>
    <row r="11" spans="6:31" ht="12.75">
      <c r="F11" s="69" t="s">
        <v>17</v>
      </c>
      <c r="G11" s="92">
        <v>225</v>
      </c>
      <c r="H11" s="94">
        <f>IF(ISNUMBER(L),"","Zadej délku letového úkolu !!!")</f>
      </c>
      <c r="AC11" s="32" t="s">
        <v>130</v>
      </c>
      <c r="AD11" s="25">
        <f>IF(V&lt;=0,0,COUNTIF(help,"true"))</f>
        <v>0</v>
      </c>
      <c r="AE11" s="57" t="s">
        <v>135</v>
      </c>
    </row>
    <row r="12" spans="6:31" ht="12.75">
      <c r="F12" s="69" t="s">
        <v>19</v>
      </c>
      <c r="G12" s="16" t="s">
        <v>257</v>
      </c>
      <c r="H12" s="113"/>
      <c r="AC12" s="32" t="s">
        <v>131</v>
      </c>
      <c r="AD12" s="25">
        <f>COUNTIF(dh,"&gt;=100")</f>
        <v>8</v>
      </c>
      <c r="AE12" s="57" t="s">
        <v>162</v>
      </c>
    </row>
    <row r="13" spans="1:31" s="38" customFormat="1" ht="12.75">
      <c r="A13" s="26"/>
      <c r="B13" s="23"/>
      <c r="C13" s="32"/>
      <c r="D13" s="24"/>
      <c r="E13" s="25"/>
      <c r="F13" s="26"/>
      <c r="G13" s="16"/>
      <c r="H13" s="24"/>
      <c r="I13" s="28"/>
      <c r="J13" s="8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4"/>
      <c r="W13" s="24"/>
      <c r="X13" s="26"/>
      <c r="Y13" s="24"/>
      <c r="Z13" s="26"/>
      <c r="AA13" s="41"/>
      <c r="AB13" s="40"/>
      <c r="AC13" s="32" t="s">
        <v>161</v>
      </c>
      <c r="AD13" s="25">
        <f>IF(ISERROR(nx/N*100),0,ROUND(nx/N*100,1))</f>
        <v>47.1</v>
      </c>
      <c r="AE13" s="57" t="s">
        <v>163</v>
      </c>
    </row>
    <row r="14" spans="1:31" ht="12.75">
      <c r="A14" s="38"/>
      <c r="B14" s="42" t="s">
        <v>140</v>
      </c>
      <c r="C14" s="58" t="str">
        <f>"Pmax = "&amp;Pm&amp;" b.     "&amp;"D = "&amp;ROUND(D,1)&amp;" km     "&amp;"V = "&amp;ROUND(V,2)&amp;" km/h     "&amp;"Lh = "&amp;ROUND(Lh,1)&amp;" km     "&amp;"n100 = "&amp;nx&amp;"     "&amp;"n100% = "&amp;nxproc&amp;" %     n2/3 = "&amp;ny&amp;"     Rn = "&amp;ROUND(Rn,4)&amp;"     f = "&amp;ROUND(f,4)</f>
        <v>Pmax = 785 b.     D = 206.9 km     V = 0 km/h     Lh = 296.1 km     n100 = 8     n100% = 47.1 %     n2/3 = 0     Rn = 0     f = 0.5882</v>
      </c>
      <c r="D14" s="38"/>
      <c r="E14" s="39"/>
      <c r="F14" s="59"/>
      <c r="G14" s="38"/>
      <c r="H14" s="38"/>
      <c r="I14" s="41"/>
      <c r="J14" s="81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38"/>
      <c r="W14" s="38"/>
      <c r="X14" s="59"/>
      <c r="Y14" s="38"/>
      <c r="Z14" s="59"/>
      <c r="AC14" s="32" t="s">
        <v>132</v>
      </c>
      <c r="AD14" s="72">
        <f>IF(ISERROR(nx/N),0,IF(1.25*nx/N&gt;1,1,1.25*nx/N))</f>
        <v>0.5882352941176471</v>
      </c>
      <c r="AE14" s="57" t="s">
        <v>136</v>
      </c>
    </row>
    <row r="15" spans="1:34" s="46" customFormat="1" ht="12.75" customHeight="1">
      <c r="A15" s="26"/>
      <c r="B15" s="23"/>
      <c r="C15" s="32"/>
      <c r="D15" s="24"/>
      <c r="E15" s="25"/>
      <c r="F15" s="26"/>
      <c r="G15" s="24"/>
      <c r="H15" s="24"/>
      <c r="I15" s="28"/>
      <c r="J15" s="8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4"/>
      <c r="W15" s="24"/>
      <c r="X15" s="26"/>
      <c r="Y15" s="24"/>
      <c r="Z15" s="26"/>
      <c r="AA15" s="47"/>
      <c r="AC15" s="32"/>
      <c r="AD15" s="84"/>
      <c r="AE15" s="57"/>
      <c r="AG15" s="24"/>
      <c r="AH15" s="24"/>
    </row>
    <row r="16" spans="1:31" ht="18" customHeight="1">
      <c r="A16" s="46" t="s">
        <v>90</v>
      </c>
      <c r="B16" s="45" t="s">
        <v>0</v>
      </c>
      <c r="C16" s="46" t="s">
        <v>22</v>
      </c>
      <c r="D16" s="46" t="s">
        <v>2</v>
      </c>
      <c r="E16" s="47" t="s">
        <v>5</v>
      </c>
      <c r="F16" s="49" t="s">
        <v>23</v>
      </c>
      <c r="G16" s="46" t="s">
        <v>24</v>
      </c>
      <c r="H16" s="46" t="s">
        <v>25</v>
      </c>
      <c r="I16" s="74" t="s">
        <v>26</v>
      </c>
      <c r="J16" s="75" t="s">
        <v>27</v>
      </c>
      <c r="K16" s="46" t="s">
        <v>28</v>
      </c>
      <c r="L16" s="46" t="s">
        <v>29</v>
      </c>
      <c r="M16" s="46" t="s">
        <v>30</v>
      </c>
      <c r="N16" s="46" t="s">
        <v>31</v>
      </c>
      <c r="O16" s="46" t="s">
        <v>32</v>
      </c>
      <c r="P16" s="46" t="s">
        <v>33</v>
      </c>
      <c r="Q16" s="46" t="s">
        <v>34</v>
      </c>
      <c r="R16" s="46" t="s">
        <v>35</v>
      </c>
      <c r="S16" s="46" t="s">
        <v>36</v>
      </c>
      <c r="T16" s="46" t="s">
        <v>149</v>
      </c>
      <c r="U16" s="46" t="s">
        <v>150</v>
      </c>
      <c r="V16" s="46" t="s">
        <v>89</v>
      </c>
      <c r="W16" s="46" t="s">
        <v>38</v>
      </c>
      <c r="X16" s="46" t="s">
        <v>91</v>
      </c>
      <c r="Y16" s="46" t="s">
        <v>40</v>
      </c>
      <c r="Z16" s="46" t="s">
        <v>151</v>
      </c>
      <c r="AA16" s="24"/>
      <c r="AD16" s="17"/>
      <c r="AE16" s="73" t="s">
        <v>137</v>
      </c>
    </row>
    <row r="17" spans="1:27" ht="12.75">
      <c r="A17" s="61">
        <f aca="true" t="shared" si="0" ref="A17:A48">IF(B17&lt;&gt;"",IF(MAX(Body)&gt;0,RANK(V17,V$1:V$65536),""),"")</f>
        <v>1</v>
      </c>
      <c r="B17" s="20" t="s">
        <v>226</v>
      </c>
      <c r="C17" s="24" t="str">
        <f aca="true" t="shared" si="1" ref="C17:C48">IF(B17="","",VLOOKUP(B17,StartList,2,0))</f>
        <v>Leník</v>
      </c>
      <c r="D17" s="24" t="str">
        <f aca="true" t="shared" si="2" ref="D17:D48">IF(B17="","",VLOOKUP(B17,StartList,4,0))</f>
        <v>Foka</v>
      </c>
      <c r="E17" s="26">
        <f aca="true" t="shared" si="3" ref="E17:E48">IF(B17&lt;&gt;"",VLOOKUP(B17,StartList,8,0),999)</f>
        <v>88</v>
      </c>
      <c r="F17" s="18">
        <v>182.1</v>
      </c>
      <c r="G17" s="79">
        <v>0</v>
      </c>
      <c r="H17" s="79">
        <v>0</v>
      </c>
      <c r="I17" s="85">
        <f aca="true" t="shared" si="4" ref="I17:I48">IF(G17=0,0,IF(H17=0,0,H17-G17))</f>
        <v>0</v>
      </c>
      <c r="J17" s="82">
        <f aca="true" t="shared" si="5" ref="J17:J48">IF(OR(time&lt;=0,TaskType="TDT"),0,dist/time/24)</f>
        <v>0</v>
      </c>
      <c r="K17" s="70">
        <f aca="true" t="shared" si="6" ref="K17:K48">dist*100/I</f>
        <v>206.9318181818182</v>
      </c>
      <c r="L17" s="70">
        <f aca="true" t="shared" si="7" ref="L17:L48">speed*100/I</f>
        <v>0</v>
      </c>
      <c r="M17" s="26" t="str">
        <f aca="true" t="shared" si="8" ref="M17:M48">IF(vh&gt;=V*2/3,"true","false")</f>
        <v>true</v>
      </c>
      <c r="N17" s="84">
        <f aca="true" t="shared" si="9" ref="N17:N48">IF(speed&gt;0,1,IF(AND(V&gt;0,TaskType="AST"),dh/Lh,dh/D))</f>
        <v>1</v>
      </c>
      <c r="O17" s="26">
        <f aca="true" t="shared" si="10" ref="O17:O48">IF(V&gt;0,vh/V,0)</f>
        <v>0</v>
      </c>
      <c r="P17" s="70">
        <f aca="true" t="shared" si="11" ref="P17:P48">Rd*(1-2*Rn/3)*Pm</f>
        <v>785</v>
      </c>
      <c r="Q17" s="70">
        <f aca="true" t="shared" si="12" ref="Q17:Q48">IF(2*(Rv-2/3)*Rn*Pm&gt;0,2*(Rv-2/3)*Rn*Pm,0)</f>
        <v>0</v>
      </c>
      <c r="R17" s="62">
        <f aca="true" t="shared" si="13" ref="R17:R48">Pd+Pv</f>
        <v>785</v>
      </c>
      <c r="S17" s="62">
        <f aca="true" t="shared" si="14" ref="S17:S48">Pu*f</f>
        <v>461.764705882353</v>
      </c>
      <c r="T17" s="55"/>
      <c r="U17" s="56"/>
      <c r="V17" s="86">
        <f aca="true" t="shared" si="15" ref="V17:V48">IF(B17&lt;&gt;"",IF(AND(Proc25="Y",nxproc&lt;25),0,IF((Pc+pen_points+Pc*pen_proc)&lt;0,0,ROUND(Pc+pen_points+Pc*pen_proc,0))),"")</f>
        <v>462</v>
      </c>
      <c r="W17" s="76">
        <f aca="true" ca="1" t="shared" si="16" ref="W17:W48">IF(B17&lt;&gt;"",IF(PreDisc="",V17,IF(B17="",0,SUM(V17,VLOOKUP(B17,INDIRECT(PreDisc&amp;"!$B:$W"),22,0)))),"")</f>
        <v>462</v>
      </c>
      <c r="X17" s="76">
        <f aca="true" t="shared" si="17" ref="X17:X48">IF(B17&lt;&gt;"",RANK(W17,W$1:W$65536),"")</f>
        <v>1</v>
      </c>
      <c r="Y17" s="21"/>
      <c r="Z17" s="21"/>
      <c r="AA17" s="24"/>
    </row>
    <row r="18" spans="1:31" ht="12.75">
      <c r="A18" s="61">
        <f t="shared" si="0"/>
        <v>2</v>
      </c>
      <c r="B18" s="20" t="s">
        <v>191</v>
      </c>
      <c r="C18" s="24" t="str">
        <f t="shared" si="1"/>
        <v>Suchánek</v>
      </c>
      <c r="D18" s="24" t="str">
        <f t="shared" si="2"/>
        <v>VT-116</v>
      </c>
      <c r="E18" s="26">
        <f t="shared" si="3"/>
        <v>86</v>
      </c>
      <c r="F18" s="18">
        <v>165.9</v>
      </c>
      <c r="G18" s="79">
        <v>0</v>
      </c>
      <c r="H18" s="79">
        <v>0</v>
      </c>
      <c r="I18" s="85">
        <f t="shared" si="4"/>
        <v>0</v>
      </c>
      <c r="J18" s="82">
        <f t="shared" si="5"/>
        <v>0</v>
      </c>
      <c r="K18" s="70">
        <f t="shared" si="6"/>
        <v>192.90697674418604</v>
      </c>
      <c r="L18" s="70">
        <f t="shared" si="7"/>
        <v>0</v>
      </c>
      <c r="M18" s="26" t="str">
        <f t="shared" si="8"/>
        <v>true</v>
      </c>
      <c r="N18" s="84">
        <f t="shared" si="9"/>
        <v>0.9322248189724531</v>
      </c>
      <c r="O18" s="26">
        <f t="shared" si="10"/>
        <v>0</v>
      </c>
      <c r="P18" s="70">
        <f t="shared" si="11"/>
        <v>731.7964828933757</v>
      </c>
      <c r="Q18" s="70">
        <f t="shared" si="12"/>
        <v>0</v>
      </c>
      <c r="R18" s="62">
        <f t="shared" si="13"/>
        <v>731.7964828933757</v>
      </c>
      <c r="S18" s="62">
        <f t="shared" si="14"/>
        <v>430.4685193490445</v>
      </c>
      <c r="T18" s="55"/>
      <c r="U18" s="56"/>
      <c r="V18" s="86">
        <f t="shared" si="15"/>
        <v>430</v>
      </c>
      <c r="W18" s="76">
        <f ca="1" t="shared" si="16"/>
        <v>430</v>
      </c>
      <c r="X18" s="76">
        <f t="shared" si="17"/>
        <v>2</v>
      </c>
      <c r="Y18" s="21"/>
      <c r="Z18" s="21"/>
      <c r="AA18" s="24"/>
      <c r="AD18" s="17" t="s">
        <v>73</v>
      </c>
      <c r="AE18" s="24" t="s">
        <v>165</v>
      </c>
    </row>
    <row r="19" spans="1:27" ht="12.75">
      <c r="A19" s="61">
        <f t="shared" si="0"/>
        <v>3</v>
      </c>
      <c r="B19" s="20" t="s">
        <v>255</v>
      </c>
      <c r="C19" s="24" t="str">
        <f t="shared" si="1"/>
        <v>Beneš</v>
      </c>
      <c r="D19" s="24" t="str">
        <f t="shared" si="2"/>
        <v>VT-16</v>
      </c>
      <c r="E19" s="26">
        <f t="shared" si="3"/>
        <v>86</v>
      </c>
      <c r="F19" s="18">
        <v>165</v>
      </c>
      <c r="G19" s="79">
        <v>0</v>
      </c>
      <c r="H19" s="79">
        <v>0</v>
      </c>
      <c r="I19" s="85">
        <f t="shared" si="4"/>
        <v>0</v>
      </c>
      <c r="J19" s="82">
        <f t="shared" si="5"/>
        <v>0</v>
      </c>
      <c r="K19" s="70">
        <f t="shared" si="6"/>
        <v>191.86046511627907</v>
      </c>
      <c r="L19" s="70">
        <f t="shared" si="7"/>
        <v>0</v>
      </c>
      <c r="M19" s="26" t="str">
        <f t="shared" si="8"/>
        <v>true</v>
      </c>
      <c r="N19" s="84">
        <f t="shared" si="9"/>
        <v>0.9271675414735068</v>
      </c>
      <c r="O19" s="26">
        <f t="shared" si="10"/>
        <v>0</v>
      </c>
      <c r="P19" s="70">
        <f t="shared" si="11"/>
        <v>727.8265200567029</v>
      </c>
      <c r="Q19" s="70">
        <f t="shared" si="12"/>
        <v>0</v>
      </c>
      <c r="R19" s="62">
        <f t="shared" si="13"/>
        <v>727.8265200567029</v>
      </c>
      <c r="S19" s="62">
        <f t="shared" si="14"/>
        <v>428.1332470921782</v>
      </c>
      <c r="T19" s="55"/>
      <c r="U19" s="56"/>
      <c r="V19" s="86">
        <f t="shared" si="15"/>
        <v>428</v>
      </c>
      <c r="W19" s="76">
        <f ca="1" t="shared" si="16"/>
        <v>428</v>
      </c>
      <c r="X19" s="76">
        <f t="shared" si="17"/>
        <v>3</v>
      </c>
      <c r="Y19" s="21"/>
      <c r="Z19" s="21"/>
      <c r="AA19" s="24"/>
    </row>
    <row r="20" spans="1:27" ht="12.75">
      <c r="A20" s="61">
        <f t="shared" si="0"/>
        <v>4</v>
      </c>
      <c r="B20" s="20" t="s">
        <v>240</v>
      </c>
      <c r="C20" s="24" t="str">
        <f t="shared" si="1"/>
        <v>Burdych</v>
      </c>
      <c r="D20" s="24" t="str">
        <f t="shared" si="2"/>
        <v>L-13</v>
      </c>
      <c r="E20" s="26">
        <f t="shared" si="3"/>
        <v>76</v>
      </c>
      <c r="F20" s="18">
        <v>139.1</v>
      </c>
      <c r="G20" s="79">
        <v>0</v>
      </c>
      <c r="H20" s="79">
        <v>0</v>
      </c>
      <c r="I20" s="85">
        <f t="shared" si="4"/>
        <v>0</v>
      </c>
      <c r="J20" s="82">
        <f t="shared" si="5"/>
        <v>0</v>
      </c>
      <c r="K20" s="70">
        <f t="shared" si="6"/>
        <v>183.02631578947367</v>
      </c>
      <c r="L20" s="70">
        <f t="shared" si="7"/>
        <v>0</v>
      </c>
      <c r="M20" s="26" t="str">
        <f t="shared" si="8"/>
        <v>true</v>
      </c>
      <c r="N20" s="84">
        <f t="shared" si="9"/>
        <v>0.8844764299546228</v>
      </c>
      <c r="O20" s="26">
        <f t="shared" si="10"/>
        <v>0</v>
      </c>
      <c r="P20" s="70">
        <f t="shared" si="11"/>
        <v>694.3139975143789</v>
      </c>
      <c r="Q20" s="70">
        <f t="shared" si="12"/>
        <v>0</v>
      </c>
      <c r="R20" s="62">
        <f t="shared" si="13"/>
        <v>694.3139975143789</v>
      </c>
      <c r="S20" s="62">
        <f t="shared" si="14"/>
        <v>408.41999853786996</v>
      </c>
      <c r="T20" s="55"/>
      <c r="U20" s="56"/>
      <c r="V20" s="86">
        <f t="shared" si="15"/>
        <v>408</v>
      </c>
      <c r="W20" s="76">
        <f ca="1" t="shared" si="16"/>
        <v>408</v>
      </c>
      <c r="X20" s="76">
        <f t="shared" si="17"/>
        <v>4</v>
      </c>
      <c r="Y20" s="21"/>
      <c r="Z20" s="21"/>
      <c r="AA20" s="24"/>
    </row>
    <row r="21" spans="1:27" ht="12.75">
      <c r="A21" s="61">
        <f t="shared" si="0"/>
        <v>5</v>
      </c>
      <c r="B21" s="20" t="s">
        <v>205</v>
      </c>
      <c r="C21" s="24" t="str">
        <f t="shared" si="1"/>
        <v>Svoboda</v>
      </c>
      <c r="D21" s="24" t="str">
        <f t="shared" si="2"/>
        <v>VT-116</v>
      </c>
      <c r="E21" s="26">
        <f t="shared" si="3"/>
        <v>86</v>
      </c>
      <c r="F21" s="18">
        <v>139.1</v>
      </c>
      <c r="G21" s="79">
        <v>0</v>
      </c>
      <c r="H21" s="79">
        <v>0</v>
      </c>
      <c r="I21" s="85">
        <f t="shared" si="4"/>
        <v>0</v>
      </c>
      <c r="J21" s="82">
        <f t="shared" si="5"/>
        <v>0</v>
      </c>
      <c r="K21" s="70">
        <f t="shared" si="6"/>
        <v>161.74418604651163</v>
      </c>
      <c r="L21" s="70">
        <f t="shared" si="7"/>
        <v>0</v>
      </c>
      <c r="M21" s="26" t="str">
        <f t="shared" si="8"/>
        <v>true</v>
      </c>
      <c r="N21" s="84">
        <f t="shared" si="9"/>
        <v>0.7816303334482715</v>
      </c>
      <c r="O21" s="26">
        <f t="shared" si="10"/>
        <v>0</v>
      </c>
      <c r="P21" s="70">
        <f t="shared" si="11"/>
        <v>613.5798117568932</v>
      </c>
      <c r="Q21" s="70">
        <f t="shared" si="12"/>
        <v>0</v>
      </c>
      <c r="R21" s="62">
        <f t="shared" si="13"/>
        <v>613.5798117568932</v>
      </c>
      <c r="S21" s="62">
        <f t="shared" si="14"/>
        <v>360.9293010334666</v>
      </c>
      <c r="T21" s="55"/>
      <c r="U21" s="56"/>
      <c r="V21" s="86">
        <f t="shared" si="15"/>
        <v>361</v>
      </c>
      <c r="W21" s="76">
        <f ca="1" t="shared" si="16"/>
        <v>361</v>
      </c>
      <c r="X21" s="76">
        <f t="shared" si="17"/>
        <v>5</v>
      </c>
      <c r="Y21" s="21"/>
      <c r="Z21" s="21"/>
      <c r="AA21" s="24"/>
    </row>
    <row r="22" spans="1:28" ht="12.75">
      <c r="A22" s="61">
        <f t="shared" si="0"/>
        <v>5</v>
      </c>
      <c r="B22" s="20" t="s">
        <v>223</v>
      </c>
      <c r="C22" s="24" t="str">
        <f t="shared" si="1"/>
        <v>Středa</v>
      </c>
      <c r="D22" s="24" t="str">
        <f t="shared" si="2"/>
        <v>VT-116</v>
      </c>
      <c r="E22" s="26">
        <f t="shared" si="3"/>
        <v>86</v>
      </c>
      <c r="F22" s="18">
        <v>139.1</v>
      </c>
      <c r="G22" s="79">
        <v>0</v>
      </c>
      <c r="H22" s="79">
        <v>0</v>
      </c>
      <c r="I22" s="85">
        <f t="shared" si="4"/>
        <v>0</v>
      </c>
      <c r="J22" s="82">
        <f t="shared" si="5"/>
        <v>0</v>
      </c>
      <c r="K22" s="70">
        <f t="shared" si="6"/>
        <v>161.74418604651163</v>
      </c>
      <c r="L22" s="70">
        <f t="shared" si="7"/>
        <v>0</v>
      </c>
      <c r="M22" s="26" t="str">
        <f t="shared" si="8"/>
        <v>true</v>
      </c>
      <c r="N22" s="84">
        <f t="shared" si="9"/>
        <v>0.7816303334482715</v>
      </c>
      <c r="O22" s="26">
        <f t="shared" si="10"/>
        <v>0</v>
      </c>
      <c r="P22" s="70">
        <f t="shared" si="11"/>
        <v>613.5798117568932</v>
      </c>
      <c r="Q22" s="70">
        <f t="shared" si="12"/>
        <v>0</v>
      </c>
      <c r="R22" s="62">
        <f t="shared" si="13"/>
        <v>613.5798117568932</v>
      </c>
      <c r="S22" s="62">
        <f t="shared" si="14"/>
        <v>360.9293010334666</v>
      </c>
      <c r="T22" s="55"/>
      <c r="U22" s="56"/>
      <c r="V22" s="86">
        <f t="shared" si="15"/>
        <v>361</v>
      </c>
      <c r="W22" s="76">
        <f ca="1" t="shared" si="16"/>
        <v>361</v>
      </c>
      <c r="X22" s="76">
        <f t="shared" si="17"/>
        <v>5</v>
      </c>
      <c r="Y22" s="21"/>
      <c r="Z22" s="21"/>
      <c r="AA22" s="24"/>
      <c r="AB22" s="24"/>
    </row>
    <row r="23" spans="1:28" ht="12.75">
      <c r="A23" s="61">
        <f t="shared" si="0"/>
        <v>7</v>
      </c>
      <c r="B23" s="20" t="s">
        <v>219</v>
      </c>
      <c r="C23" s="24" t="str">
        <f t="shared" si="1"/>
        <v>Klicnar</v>
      </c>
      <c r="D23" s="24" t="str">
        <f t="shared" si="2"/>
        <v>M-28</v>
      </c>
      <c r="E23" s="26">
        <f t="shared" si="3"/>
        <v>87</v>
      </c>
      <c r="F23" s="18">
        <v>139.1</v>
      </c>
      <c r="G23" s="79">
        <v>0</v>
      </c>
      <c r="H23" s="79">
        <v>0</v>
      </c>
      <c r="I23" s="85">
        <f t="shared" si="4"/>
        <v>0</v>
      </c>
      <c r="J23" s="82">
        <f t="shared" si="5"/>
        <v>0</v>
      </c>
      <c r="K23" s="70">
        <f t="shared" si="6"/>
        <v>159.88505747126436</v>
      </c>
      <c r="L23" s="70">
        <f t="shared" si="7"/>
        <v>0</v>
      </c>
      <c r="M23" s="26" t="str">
        <f t="shared" si="8"/>
        <v>true</v>
      </c>
      <c r="N23" s="84">
        <f t="shared" si="9"/>
        <v>0.7726460767419694</v>
      </c>
      <c r="O23" s="26">
        <f t="shared" si="10"/>
        <v>0</v>
      </c>
      <c r="P23" s="70">
        <f t="shared" si="11"/>
        <v>606.527170242446</v>
      </c>
      <c r="Q23" s="70">
        <f t="shared" si="12"/>
        <v>0</v>
      </c>
      <c r="R23" s="62">
        <f t="shared" si="13"/>
        <v>606.527170242446</v>
      </c>
      <c r="S23" s="62">
        <f t="shared" si="14"/>
        <v>356.7806883779094</v>
      </c>
      <c r="T23" s="55"/>
      <c r="U23" s="56"/>
      <c r="V23" s="86">
        <f t="shared" si="15"/>
        <v>357</v>
      </c>
      <c r="W23" s="76">
        <f ca="1" t="shared" si="16"/>
        <v>357</v>
      </c>
      <c r="X23" s="76">
        <f t="shared" si="17"/>
        <v>7</v>
      </c>
      <c r="Y23" s="21"/>
      <c r="Z23" s="21"/>
      <c r="AA23" s="24"/>
      <c r="AB23" s="24"/>
    </row>
    <row r="24" spans="1:27" ht="12.75">
      <c r="A24" s="61">
        <f t="shared" si="0"/>
        <v>8</v>
      </c>
      <c r="B24" s="20" t="s">
        <v>250</v>
      </c>
      <c r="C24" s="24" t="str">
        <f t="shared" si="1"/>
        <v>Souhrada</v>
      </c>
      <c r="D24" s="24" t="str">
        <f t="shared" si="2"/>
        <v>VT-116</v>
      </c>
      <c r="E24" s="26">
        <f t="shared" si="3"/>
        <v>86</v>
      </c>
      <c r="F24" s="18">
        <v>139.1</v>
      </c>
      <c r="G24" s="79">
        <v>0</v>
      </c>
      <c r="H24" s="79">
        <v>0</v>
      </c>
      <c r="I24" s="85">
        <f t="shared" si="4"/>
        <v>0</v>
      </c>
      <c r="J24" s="82">
        <f t="shared" si="5"/>
        <v>0</v>
      </c>
      <c r="K24" s="70">
        <f t="shared" si="6"/>
        <v>161.74418604651163</v>
      </c>
      <c r="L24" s="70">
        <f t="shared" si="7"/>
        <v>0</v>
      </c>
      <c r="M24" s="26" t="str">
        <f t="shared" si="8"/>
        <v>true</v>
      </c>
      <c r="N24" s="84">
        <f t="shared" si="9"/>
        <v>0.7816303334482715</v>
      </c>
      <c r="O24" s="26">
        <f t="shared" si="10"/>
        <v>0</v>
      </c>
      <c r="P24" s="70">
        <f t="shared" si="11"/>
        <v>613.5798117568932</v>
      </c>
      <c r="Q24" s="70">
        <f t="shared" si="12"/>
        <v>0</v>
      </c>
      <c r="R24" s="62">
        <f t="shared" si="13"/>
        <v>613.5798117568932</v>
      </c>
      <c r="S24" s="62">
        <f t="shared" si="14"/>
        <v>360.9293010334666</v>
      </c>
      <c r="T24" s="55">
        <v>-20</v>
      </c>
      <c r="U24" s="56"/>
      <c r="V24" s="86">
        <f t="shared" si="15"/>
        <v>341</v>
      </c>
      <c r="W24" s="76">
        <f ca="1" t="shared" si="16"/>
        <v>341</v>
      </c>
      <c r="X24" s="76">
        <f t="shared" si="17"/>
        <v>8</v>
      </c>
      <c r="Y24" s="21" t="s">
        <v>146</v>
      </c>
      <c r="Z24" s="21"/>
      <c r="AA24" s="24"/>
    </row>
    <row r="25" spans="1:28" ht="12.75">
      <c r="A25" s="61">
        <f t="shared" si="0"/>
        <v>9</v>
      </c>
      <c r="B25" s="20" t="s">
        <v>198</v>
      </c>
      <c r="C25" s="24" t="str">
        <f t="shared" si="1"/>
        <v>Říkal</v>
      </c>
      <c r="D25" s="24" t="str">
        <f t="shared" si="2"/>
        <v>VT-16</v>
      </c>
      <c r="E25" s="26">
        <f t="shared" si="3"/>
        <v>86</v>
      </c>
      <c r="F25" s="18">
        <v>85.5</v>
      </c>
      <c r="G25" s="79">
        <v>0</v>
      </c>
      <c r="H25" s="79">
        <v>0</v>
      </c>
      <c r="I25" s="85">
        <f t="shared" si="4"/>
        <v>0</v>
      </c>
      <c r="J25" s="82">
        <f t="shared" si="5"/>
        <v>0</v>
      </c>
      <c r="K25" s="70">
        <f t="shared" si="6"/>
        <v>99.4186046511628</v>
      </c>
      <c r="L25" s="70">
        <f t="shared" si="7"/>
        <v>0</v>
      </c>
      <c r="M25" s="26" t="str">
        <f t="shared" si="8"/>
        <v>true</v>
      </c>
      <c r="N25" s="84">
        <f t="shared" si="9"/>
        <v>0.48044136239990803</v>
      </c>
      <c r="O25" s="26">
        <f t="shared" si="10"/>
        <v>0</v>
      </c>
      <c r="P25" s="70">
        <f t="shared" si="11"/>
        <v>377.14646948392783</v>
      </c>
      <c r="Q25" s="70">
        <f t="shared" si="12"/>
        <v>0</v>
      </c>
      <c r="R25" s="62">
        <f t="shared" si="13"/>
        <v>377.14646948392783</v>
      </c>
      <c r="S25" s="62">
        <f t="shared" si="14"/>
        <v>221.8508644023105</v>
      </c>
      <c r="T25" s="55"/>
      <c r="U25" s="56"/>
      <c r="V25" s="86">
        <f t="shared" si="15"/>
        <v>222</v>
      </c>
      <c r="W25" s="76">
        <f ca="1" t="shared" si="16"/>
        <v>222</v>
      </c>
      <c r="X25" s="76">
        <f t="shared" si="17"/>
        <v>9</v>
      </c>
      <c r="Y25" s="21"/>
      <c r="Z25" s="21"/>
      <c r="AA25" s="24"/>
      <c r="AB25" s="24"/>
    </row>
    <row r="26" spans="1:27" ht="12.75">
      <c r="A26" s="61">
        <f t="shared" si="0"/>
        <v>10</v>
      </c>
      <c r="B26" s="20" t="s">
        <v>233</v>
      </c>
      <c r="C26" s="24" t="str">
        <f t="shared" si="1"/>
        <v>Konopka</v>
      </c>
      <c r="D26" s="24" t="str">
        <f t="shared" si="2"/>
        <v>VT-116</v>
      </c>
      <c r="E26" s="26">
        <f t="shared" si="3"/>
        <v>86</v>
      </c>
      <c r="F26" s="18">
        <v>77.6</v>
      </c>
      <c r="G26" s="79">
        <v>0</v>
      </c>
      <c r="H26" s="79">
        <v>0</v>
      </c>
      <c r="I26" s="85">
        <f t="shared" si="4"/>
        <v>0</v>
      </c>
      <c r="J26" s="82">
        <f t="shared" si="5"/>
        <v>0</v>
      </c>
      <c r="K26" s="70">
        <f t="shared" si="6"/>
        <v>90.23255813953487</v>
      </c>
      <c r="L26" s="70">
        <f t="shared" si="7"/>
        <v>0</v>
      </c>
      <c r="M26" s="26" t="str">
        <f t="shared" si="8"/>
        <v>true</v>
      </c>
      <c r="N26" s="84">
        <f t="shared" si="9"/>
        <v>0.4360497043536007</v>
      </c>
      <c r="O26" s="26">
        <f t="shared" si="10"/>
        <v>0</v>
      </c>
      <c r="P26" s="70">
        <f t="shared" si="11"/>
        <v>342.2990179175765</v>
      </c>
      <c r="Q26" s="70">
        <f t="shared" si="12"/>
        <v>0</v>
      </c>
      <c r="R26" s="62">
        <f t="shared" si="13"/>
        <v>342.2990179175765</v>
      </c>
      <c r="S26" s="62">
        <f t="shared" si="14"/>
        <v>201.35236348092738</v>
      </c>
      <c r="T26" s="55"/>
      <c r="U26" s="56"/>
      <c r="V26" s="86">
        <f t="shared" si="15"/>
        <v>201</v>
      </c>
      <c r="W26" s="76">
        <f ca="1" t="shared" si="16"/>
        <v>201</v>
      </c>
      <c r="X26" s="76">
        <f t="shared" si="17"/>
        <v>10</v>
      </c>
      <c r="Y26" s="21"/>
      <c r="Z26" s="21"/>
      <c r="AA26" s="24"/>
    </row>
    <row r="27" spans="1:27" ht="12.75">
      <c r="A27" s="61">
        <f t="shared" si="0"/>
        <v>11</v>
      </c>
      <c r="B27" s="20" t="s">
        <v>246</v>
      </c>
      <c r="C27" s="24" t="str">
        <f t="shared" si="1"/>
        <v>Borůvka</v>
      </c>
      <c r="D27" s="24" t="str">
        <f t="shared" si="2"/>
        <v>L-13</v>
      </c>
      <c r="E27" s="26">
        <f t="shared" si="3"/>
        <v>76</v>
      </c>
      <c r="F27" s="18">
        <v>36</v>
      </c>
      <c r="G27" s="79">
        <v>0</v>
      </c>
      <c r="H27" s="79">
        <v>0</v>
      </c>
      <c r="I27" s="85">
        <f t="shared" si="4"/>
        <v>0</v>
      </c>
      <c r="J27" s="82">
        <f t="shared" si="5"/>
        <v>0</v>
      </c>
      <c r="K27" s="70">
        <f t="shared" si="6"/>
        <v>47.36842105263158</v>
      </c>
      <c r="L27" s="70">
        <f t="shared" si="7"/>
        <v>0</v>
      </c>
      <c r="M27" s="26" t="str">
        <f t="shared" si="8"/>
        <v>true</v>
      </c>
      <c r="N27" s="84">
        <f t="shared" si="9"/>
        <v>0.22890834995231077</v>
      </c>
      <c r="O27" s="26">
        <f t="shared" si="10"/>
        <v>0</v>
      </c>
      <c r="P27" s="70">
        <f t="shared" si="11"/>
        <v>179.69305471256396</v>
      </c>
      <c r="Q27" s="70">
        <f t="shared" si="12"/>
        <v>0</v>
      </c>
      <c r="R27" s="62">
        <f t="shared" si="13"/>
        <v>179.69305471256396</v>
      </c>
      <c r="S27" s="62">
        <f t="shared" si="14"/>
        <v>105.7017968897435</v>
      </c>
      <c r="T27" s="55"/>
      <c r="U27" s="56"/>
      <c r="V27" s="86">
        <f t="shared" si="15"/>
        <v>106</v>
      </c>
      <c r="W27" s="76">
        <f ca="1" t="shared" si="16"/>
        <v>106</v>
      </c>
      <c r="X27" s="76">
        <f t="shared" si="17"/>
        <v>11</v>
      </c>
      <c r="Y27" s="21"/>
      <c r="Z27" s="21"/>
      <c r="AA27" s="24"/>
    </row>
    <row r="28" spans="1:34" ht="12.75">
      <c r="A28" s="61">
        <f t="shared" si="0"/>
        <v>12</v>
      </c>
      <c r="B28" s="20" t="s">
        <v>194</v>
      </c>
      <c r="C28" s="24" t="str">
        <f t="shared" si="1"/>
        <v>Slíva</v>
      </c>
      <c r="D28" s="24" t="str">
        <f t="shared" si="2"/>
        <v>VT-116</v>
      </c>
      <c r="E28" s="26">
        <f t="shared" si="3"/>
        <v>86</v>
      </c>
      <c r="F28" s="18">
        <v>40.3</v>
      </c>
      <c r="G28" s="79">
        <v>0</v>
      </c>
      <c r="H28" s="79">
        <v>0</v>
      </c>
      <c r="I28" s="85">
        <f t="shared" si="4"/>
        <v>0</v>
      </c>
      <c r="J28" s="82">
        <f t="shared" si="5"/>
        <v>0</v>
      </c>
      <c r="K28" s="70">
        <f t="shared" si="6"/>
        <v>46.860465116279066</v>
      </c>
      <c r="L28" s="70">
        <f t="shared" si="7"/>
        <v>0</v>
      </c>
      <c r="M28" s="26" t="str">
        <f t="shared" si="8"/>
        <v>true</v>
      </c>
      <c r="N28" s="84">
        <f t="shared" si="9"/>
        <v>0.2264536480083777</v>
      </c>
      <c r="O28" s="26">
        <f t="shared" si="10"/>
        <v>0</v>
      </c>
      <c r="P28" s="70">
        <f t="shared" si="11"/>
        <v>177.7661136865765</v>
      </c>
      <c r="Q28" s="70">
        <f t="shared" si="12"/>
        <v>0</v>
      </c>
      <c r="R28" s="62">
        <f t="shared" si="13"/>
        <v>177.7661136865765</v>
      </c>
      <c r="S28" s="62">
        <f t="shared" si="14"/>
        <v>104.5683021685744</v>
      </c>
      <c r="T28" s="55"/>
      <c r="U28" s="56"/>
      <c r="V28" s="86">
        <f t="shared" si="15"/>
        <v>105</v>
      </c>
      <c r="W28" s="76">
        <f ca="1" t="shared" si="16"/>
        <v>105</v>
      </c>
      <c r="X28" s="76">
        <f t="shared" si="17"/>
        <v>12</v>
      </c>
      <c r="Y28" s="21"/>
      <c r="Z28" s="21"/>
      <c r="AA28" s="24"/>
      <c r="AB28" s="24"/>
      <c r="AG28" s="32"/>
      <c r="AH28" s="28"/>
    </row>
    <row r="29" spans="1:34" ht="12.75">
      <c r="A29" s="61">
        <f t="shared" si="0"/>
        <v>13</v>
      </c>
      <c r="B29" s="20" t="s">
        <v>213</v>
      </c>
      <c r="C29" s="24" t="str">
        <f t="shared" si="1"/>
        <v>Slouka</v>
      </c>
      <c r="D29" s="24" t="str">
        <f t="shared" si="2"/>
        <v>VT-116</v>
      </c>
      <c r="E29" s="26">
        <f t="shared" si="3"/>
        <v>86</v>
      </c>
      <c r="F29" s="18">
        <v>34.3</v>
      </c>
      <c r="G29" s="79">
        <v>0</v>
      </c>
      <c r="H29" s="79">
        <v>0</v>
      </c>
      <c r="I29" s="85">
        <f t="shared" si="4"/>
        <v>0</v>
      </c>
      <c r="J29" s="82">
        <f t="shared" si="5"/>
        <v>0</v>
      </c>
      <c r="K29" s="70">
        <f t="shared" si="6"/>
        <v>39.883720930232556</v>
      </c>
      <c r="L29" s="70">
        <f t="shared" si="7"/>
        <v>0</v>
      </c>
      <c r="M29" s="26" t="str">
        <f t="shared" si="8"/>
        <v>true</v>
      </c>
      <c r="N29" s="84">
        <f t="shared" si="9"/>
        <v>0.19273846468206837</v>
      </c>
      <c r="O29" s="26">
        <f t="shared" si="10"/>
        <v>0</v>
      </c>
      <c r="P29" s="70">
        <f t="shared" si="11"/>
        <v>151.29969477542366</v>
      </c>
      <c r="Q29" s="70">
        <f t="shared" si="12"/>
        <v>0</v>
      </c>
      <c r="R29" s="62">
        <f t="shared" si="13"/>
        <v>151.29969477542366</v>
      </c>
      <c r="S29" s="62">
        <f t="shared" si="14"/>
        <v>88.99982045613157</v>
      </c>
      <c r="T29" s="55"/>
      <c r="U29" s="56"/>
      <c r="V29" s="86">
        <f t="shared" si="15"/>
        <v>89</v>
      </c>
      <c r="W29" s="76">
        <f ca="1" t="shared" si="16"/>
        <v>89</v>
      </c>
      <c r="X29" s="76">
        <f t="shared" si="17"/>
        <v>13</v>
      </c>
      <c r="Y29" s="21"/>
      <c r="Z29" s="21"/>
      <c r="AA29" s="24"/>
      <c r="AB29" s="24"/>
      <c r="AG29" s="32"/>
      <c r="AH29" s="28"/>
    </row>
    <row r="30" spans="1:34" ht="12.75">
      <c r="A30" s="61">
        <f t="shared" si="0"/>
        <v>14</v>
      </c>
      <c r="B30" s="20" t="s">
        <v>201</v>
      </c>
      <c r="C30" s="24" t="str">
        <f t="shared" si="1"/>
        <v>Bečvář</v>
      </c>
      <c r="D30" s="24" t="str">
        <f t="shared" si="2"/>
        <v>VT-116</v>
      </c>
      <c r="E30" s="26">
        <f t="shared" si="3"/>
        <v>86</v>
      </c>
      <c r="F30" s="18">
        <v>25.6</v>
      </c>
      <c r="G30" s="79">
        <v>0</v>
      </c>
      <c r="H30" s="79">
        <v>0</v>
      </c>
      <c r="I30" s="85">
        <f t="shared" si="4"/>
        <v>0</v>
      </c>
      <c r="J30" s="82">
        <f t="shared" si="5"/>
        <v>0</v>
      </c>
      <c r="K30" s="70">
        <f t="shared" si="6"/>
        <v>29.767441860465116</v>
      </c>
      <c r="L30" s="70">
        <f t="shared" si="7"/>
        <v>0</v>
      </c>
      <c r="M30" s="26" t="str">
        <f t="shared" si="8"/>
        <v>true</v>
      </c>
      <c r="N30" s="84">
        <f t="shared" si="9"/>
        <v>0.14385144885891984</v>
      </c>
      <c r="O30" s="26">
        <f t="shared" si="10"/>
        <v>0</v>
      </c>
      <c r="P30" s="70">
        <f t="shared" si="11"/>
        <v>112.92338735425207</v>
      </c>
      <c r="Q30" s="70">
        <f t="shared" si="12"/>
        <v>0</v>
      </c>
      <c r="R30" s="62">
        <f t="shared" si="13"/>
        <v>112.92338735425207</v>
      </c>
      <c r="S30" s="62">
        <f t="shared" si="14"/>
        <v>66.42552197308946</v>
      </c>
      <c r="T30" s="55"/>
      <c r="U30" s="56"/>
      <c r="V30" s="86">
        <f t="shared" si="15"/>
        <v>66</v>
      </c>
      <c r="W30" s="76">
        <f ca="1" t="shared" si="16"/>
        <v>66</v>
      </c>
      <c r="X30" s="76">
        <f t="shared" si="17"/>
        <v>14</v>
      </c>
      <c r="Y30" s="21"/>
      <c r="Z30" s="21"/>
      <c r="AA30" s="24"/>
      <c r="AB30" s="24"/>
      <c r="AG30" s="32"/>
      <c r="AH30" s="28"/>
    </row>
    <row r="31" spans="1:34" ht="12.75">
      <c r="A31" s="61">
        <f t="shared" si="0"/>
        <v>15</v>
      </c>
      <c r="B31" s="20" t="s">
        <v>209</v>
      </c>
      <c r="C31" s="24" t="str">
        <f t="shared" si="1"/>
        <v>Zavřel</v>
      </c>
      <c r="D31" s="24" t="str">
        <f t="shared" si="2"/>
        <v>M-35</v>
      </c>
      <c r="E31" s="26">
        <f t="shared" si="3"/>
        <v>92</v>
      </c>
      <c r="F31" s="18">
        <v>25</v>
      </c>
      <c r="G31" s="79">
        <v>0</v>
      </c>
      <c r="H31" s="79">
        <v>0</v>
      </c>
      <c r="I31" s="85">
        <f t="shared" si="4"/>
        <v>0</v>
      </c>
      <c r="J31" s="82">
        <f t="shared" si="5"/>
        <v>0</v>
      </c>
      <c r="K31" s="70">
        <f t="shared" si="6"/>
        <v>27.17391304347826</v>
      </c>
      <c r="L31" s="70">
        <f t="shared" si="7"/>
        <v>0</v>
      </c>
      <c r="M31" s="26" t="str">
        <f t="shared" si="8"/>
        <v>true</v>
      </c>
      <c r="N31" s="84">
        <f t="shared" si="9"/>
        <v>0.13131819592674832</v>
      </c>
      <c r="O31" s="26">
        <f t="shared" si="10"/>
        <v>0</v>
      </c>
      <c r="P31" s="70">
        <f t="shared" si="11"/>
        <v>103.08478380249743</v>
      </c>
      <c r="Q31" s="70">
        <f t="shared" si="12"/>
        <v>0</v>
      </c>
      <c r="R31" s="62">
        <f t="shared" si="13"/>
        <v>103.08478380249743</v>
      </c>
      <c r="S31" s="62">
        <f t="shared" si="14"/>
        <v>60.63810811911613</v>
      </c>
      <c r="T31" s="55"/>
      <c r="U31" s="56"/>
      <c r="V31" s="86">
        <f t="shared" si="15"/>
        <v>61</v>
      </c>
      <c r="W31" s="76">
        <f ca="1" t="shared" si="16"/>
        <v>61</v>
      </c>
      <c r="X31" s="76">
        <f t="shared" si="17"/>
        <v>15</v>
      </c>
      <c r="Y31" s="21"/>
      <c r="Z31" s="21"/>
      <c r="AA31" s="24"/>
      <c r="AB31" s="24"/>
      <c r="AD31" s="77"/>
      <c r="AG31" s="32"/>
      <c r="AH31" s="28"/>
    </row>
    <row r="32" spans="1:34" ht="12.75">
      <c r="A32" s="61">
        <f t="shared" si="0"/>
        <v>16</v>
      </c>
      <c r="B32" s="20" t="s">
        <v>216</v>
      </c>
      <c r="C32" s="24" t="str">
        <f t="shared" si="1"/>
        <v>Jalový</v>
      </c>
      <c r="D32" s="24" t="str">
        <f t="shared" si="2"/>
        <v>VT-116</v>
      </c>
      <c r="E32" s="26">
        <f t="shared" si="3"/>
        <v>86</v>
      </c>
      <c r="F32" s="18">
        <v>11.5</v>
      </c>
      <c r="G32" s="79">
        <v>0</v>
      </c>
      <c r="H32" s="79">
        <v>0</v>
      </c>
      <c r="I32" s="85">
        <f t="shared" si="4"/>
        <v>0</v>
      </c>
      <c r="J32" s="82">
        <f t="shared" si="5"/>
        <v>0</v>
      </c>
      <c r="K32" s="70">
        <f t="shared" si="6"/>
        <v>13.372093023255815</v>
      </c>
      <c r="L32" s="70">
        <f t="shared" si="7"/>
        <v>0</v>
      </c>
      <c r="M32" s="26" t="str">
        <f t="shared" si="8"/>
        <v>true</v>
      </c>
      <c r="N32" s="84">
        <f t="shared" si="9"/>
        <v>0.0646207680420929</v>
      </c>
      <c r="O32" s="26">
        <f t="shared" si="10"/>
        <v>0</v>
      </c>
      <c r="P32" s="70">
        <f t="shared" si="11"/>
        <v>50.72730291304292</v>
      </c>
      <c r="Q32" s="70">
        <f t="shared" si="12"/>
        <v>0</v>
      </c>
      <c r="R32" s="62">
        <f t="shared" si="13"/>
        <v>50.72730291304292</v>
      </c>
      <c r="S32" s="62">
        <f t="shared" si="14"/>
        <v>29.839589948848776</v>
      </c>
      <c r="T32" s="55"/>
      <c r="U32" s="56"/>
      <c r="V32" s="86">
        <f t="shared" si="15"/>
        <v>30</v>
      </c>
      <c r="W32" s="76">
        <f ca="1" t="shared" si="16"/>
        <v>30</v>
      </c>
      <c r="X32" s="76">
        <f t="shared" si="17"/>
        <v>16</v>
      </c>
      <c r="Y32" s="21"/>
      <c r="Z32" s="21"/>
      <c r="AA32" s="24"/>
      <c r="AB32" s="24"/>
      <c r="AG32" s="32"/>
      <c r="AH32" s="28"/>
    </row>
    <row r="33" spans="1:34" ht="12.75">
      <c r="A33" s="61">
        <f t="shared" si="0"/>
        <v>17</v>
      </c>
      <c r="B33" s="20" t="s">
        <v>237</v>
      </c>
      <c r="C33" s="24" t="str">
        <f t="shared" si="1"/>
        <v>Kielpikowsky</v>
      </c>
      <c r="D33" s="24" t="str">
        <f t="shared" si="2"/>
        <v>Foka</v>
      </c>
      <c r="E33" s="26">
        <f t="shared" si="3"/>
        <v>88</v>
      </c>
      <c r="F33" s="18">
        <v>0</v>
      </c>
      <c r="G33" s="79">
        <v>0</v>
      </c>
      <c r="H33" s="79">
        <v>0</v>
      </c>
      <c r="I33" s="85">
        <f t="shared" si="4"/>
        <v>0</v>
      </c>
      <c r="J33" s="82">
        <f t="shared" si="5"/>
        <v>0</v>
      </c>
      <c r="K33" s="70">
        <f t="shared" si="6"/>
        <v>0</v>
      </c>
      <c r="L33" s="70">
        <f t="shared" si="7"/>
        <v>0</v>
      </c>
      <c r="M33" s="26" t="str">
        <f t="shared" si="8"/>
        <v>true</v>
      </c>
      <c r="N33" s="84">
        <f t="shared" si="9"/>
        <v>0</v>
      </c>
      <c r="O33" s="26">
        <f t="shared" si="10"/>
        <v>0</v>
      </c>
      <c r="P33" s="70">
        <f t="shared" si="11"/>
        <v>0</v>
      </c>
      <c r="Q33" s="70">
        <f t="shared" si="12"/>
        <v>0</v>
      </c>
      <c r="R33" s="62">
        <f t="shared" si="13"/>
        <v>0</v>
      </c>
      <c r="S33" s="62">
        <f t="shared" si="14"/>
        <v>0</v>
      </c>
      <c r="T33" s="55"/>
      <c r="U33" s="56"/>
      <c r="V33" s="86">
        <f t="shared" si="15"/>
        <v>0</v>
      </c>
      <c r="W33" s="76">
        <f ca="1" t="shared" si="16"/>
        <v>0</v>
      </c>
      <c r="X33" s="76">
        <f t="shared" si="17"/>
        <v>17</v>
      </c>
      <c r="Y33" s="21"/>
      <c r="Z33" s="21"/>
      <c r="AA33" s="24"/>
      <c r="AB33" s="24"/>
      <c r="AG33" s="32"/>
      <c r="AH33" s="28"/>
    </row>
    <row r="34" spans="1:34" ht="12.75" hidden="1">
      <c r="A34" s="61">
        <f t="shared" si="0"/>
      </c>
      <c r="B34" s="20" t="s">
        <v>159</v>
      </c>
      <c r="C34" s="24">
        <f t="shared" si="1"/>
      </c>
      <c r="D34" s="24">
        <f t="shared" si="2"/>
      </c>
      <c r="E34" s="26">
        <f t="shared" si="3"/>
        <v>999</v>
      </c>
      <c r="F34" s="18">
        <f aca="true" t="shared" si="18" ref="F34:F76">IF(B34&lt;&gt;"",L,0)</f>
        <v>0</v>
      </c>
      <c r="G34" s="79">
        <v>0</v>
      </c>
      <c r="H34" s="79">
        <v>0</v>
      </c>
      <c r="I34" s="85">
        <f t="shared" si="4"/>
        <v>0</v>
      </c>
      <c r="J34" s="82">
        <f t="shared" si="5"/>
        <v>0</v>
      </c>
      <c r="K34" s="70">
        <f t="shared" si="6"/>
        <v>0</v>
      </c>
      <c r="L34" s="70">
        <f t="shared" si="7"/>
        <v>0</v>
      </c>
      <c r="M34" s="26" t="str">
        <f t="shared" si="8"/>
        <v>true</v>
      </c>
      <c r="N34" s="84">
        <f t="shared" si="9"/>
        <v>0</v>
      </c>
      <c r="O34" s="26">
        <f t="shared" si="10"/>
        <v>0</v>
      </c>
      <c r="P34" s="70">
        <f t="shared" si="11"/>
        <v>0</v>
      </c>
      <c r="Q34" s="70">
        <f t="shared" si="12"/>
        <v>0</v>
      </c>
      <c r="R34" s="62">
        <f t="shared" si="13"/>
        <v>0</v>
      </c>
      <c r="S34" s="62">
        <f t="shared" si="14"/>
        <v>0</v>
      </c>
      <c r="T34" s="55"/>
      <c r="U34" s="56"/>
      <c r="V34" s="86">
        <f t="shared" si="15"/>
      </c>
      <c r="W34" s="76">
        <f ca="1" t="shared" si="16"/>
      </c>
      <c r="X34" s="76">
        <f t="shared" si="17"/>
      </c>
      <c r="Y34" s="21"/>
      <c r="Z34" s="21"/>
      <c r="AA34" s="24"/>
      <c r="AB34" s="24"/>
      <c r="AG34" s="32"/>
      <c r="AH34" s="28"/>
    </row>
    <row r="35" spans="1:34" ht="12.75" hidden="1">
      <c r="A35" s="61">
        <f t="shared" si="0"/>
      </c>
      <c r="B35" s="20" t="s">
        <v>159</v>
      </c>
      <c r="C35" s="24">
        <f t="shared" si="1"/>
      </c>
      <c r="D35" s="24">
        <f t="shared" si="2"/>
      </c>
      <c r="E35" s="26">
        <f t="shared" si="3"/>
        <v>999</v>
      </c>
      <c r="F35" s="18">
        <f t="shared" si="18"/>
        <v>0</v>
      </c>
      <c r="G35" s="79">
        <v>0</v>
      </c>
      <c r="H35" s="79">
        <v>0</v>
      </c>
      <c r="I35" s="85">
        <f t="shared" si="4"/>
        <v>0</v>
      </c>
      <c r="J35" s="82">
        <f t="shared" si="5"/>
        <v>0</v>
      </c>
      <c r="K35" s="70">
        <f t="shared" si="6"/>
        <v>0</v>
      </c>
      <c r="L35" s="70">
        <f t="shared" si="7"/>
        <v>0</v>
      </c>
      <c r="M35" s="26" t="str">
        <f t="shared" si="8"/>
        <v>true</v>
      </c>
      <c r="N35" s="84">
        <f t="shared" si="9"/>
        <v>0</v>
      </c>
      <c r="O35" s="26">
        <f t="shared" si="10"/>
        <v>0</v>
      </c>
      <c r="P35" s="70">
        <f t="shared" si="11"/>
        <v>0</v>
      </c>
      <c r="Q35" s="70">
        <f t="shared" si="12"/>
        <v>0</v>
      </c>
      <c r="R35" s="62">
        <f t="shared" si="13"/>
        <v>0</v>
      </c>
      <c r="S35" s="62">
        <f t="shared" si="14"/>
        <v>0</v>
      </c>
      <c r="T35" s="55"/>
      <c r="U35" s="56"/>
      <c r="V35" s="86">
        <f t="shared" si="15"/>
      </c>
      <c r="W35" s="76">
        <f ca="1" t="shared" si="16"/>
      </c>
      <c r="X35" s="76">
        <f t="shared" si="17"/>
      </c>
      <c r="Y35" s="21"/>
      <c r="Z35" s="21"/>
      <c r="AA35" s="24"/>
      <c r="AB35" s="24"/>
      <c r="AG35" s="32"/>
      <c r="AH35" s="28"/>
    </row>
    <row r="36" spans="1:34" ht="12.75" hidden="1">
      <c r="A36" s="61">
        <f t="shared" si="0"/>
      </c>
      <c r="B36" s="20" t="s">
        <v>159</v>
      </c>
      <c r="C36" s="24">
        <f t="shared" si="1"/>
      </c>
      <c r="D36" s="24">
        <f t="shared" si="2"/>
      </c>
      <c r="E36" s="26">
        <f t="shared" si="3"/>
        <v>999</v>
      </c>
      <c r="F36" s="18">
        <f t="shared" si="18"/>
        <v>0</v>
      </c>
      <c r="G36" s="79">
        <v>0</v>
      </c>
      <c r="H36" s="79">
        <v>0</v>
      </c>
      <c r="I36" s="85">
        <f t="shared" si="4"/>
        <v>0</v>
      </c>
      <c r="J36" s="82">
        <f t="shared" si="5"/>
        <v>0</v>
      </c>
      <c r="K36" s="70">
        <f t="shared" si="6"/>
        <v>0</v>
      </c>
      <c r="L36" s="70">
        <f t="shared" si="7"/>
        <v>0</v>
      </c>
      <c r="M36" s="26" t="str">
        <f t="shared" si="8"/>
        <v>true</v>
      </c>
      <c r="N36" s="84">
        <f t="shared" si="9"/>
        <v>0</v>
      </c>
      <c r="O36" s="26">
        <f t="shared" si="10"/>
        <v>0</v>
      </c>
      <c r="P36" s="70">
        <f t="shared" si="11"/>
        <v>0</v>
      </c>
      <c r="Q36" s="70">
        <f t="shared" si="12"/>
        <v>0</v>
      </c>
      <c r="R36" s="62">
        <f t="shared" si="13"/>
        <v>0</v>
      </c>
      <c r="S36" s="62">
        <f t="shared" si="14"/>
        <v>0</v>
      </c>
      <c r="T36" s="55"/>
      <c r="U36" s="56"/>
      <c r="V36" s="86">
        <f t="shared" si="15"/>
      </c>
      <c r="W36" s="76">
        <f ca="1" t="shared" si="16"/>
      </c>
      <c r="X36" s="76">
        <f t="shared" si="17"/>
      </c>
      <c r="Y36" s="21"/>
      <c r="Z36" s="21"/>
      <c r="AA36" s="24"/>
      <c r="AB36" s="24"/>
      <c r="AG36" s="32"/>
      <c r="AH36" s="28"/>
    </row>
    <row r="37" spans="1:34" ht="12.75" hidden="1">
      <c r="A37" s="61">
        <f t="shared" si="0"/>
      </c>
      <c r="B37" s="20" t="s">
        <v>159</v>
      </c>
      <c r="C37" s="24">
        <f t="shared" si="1"/>
      </c>
      <c r="D37" s="24">
        <f t="shared" si="2"/>
      </c>
      <c r="E37" s="26">
        <f t="shared" si="3"/>
        <v>999</v>
      </c>
      <c r="F37" s="18">
        <f t="shared" si="18"/>
        <v>0</v>
      </c>
      <c r="G37" s="79">
        <v>0</v>
      </c>
      <c r="H37" s="79">
        <v>0</v>
      </c>
      <c r="I37" s="85">
        <f t="shared" si="4"/>
        <v>0</v>
      </c>
      <c r="J37" s="82">
        <f t="shared" si="5"/>
        <v>0</v>
      </c>
      <c r="K37" s="70">
        <f t="shared" si="6"/>
        <v>0</v>
      </c>
      <c r="L37" s="70">
        <f t="shared" si="7"/>
        <v>0</v>
      </c>
      <c r="M37" s="26" t="str">
        <f t="shared" si="8"/>
        <v>true</v>
      </c>
      <c r="N37" s="84">
        <f t="shared" si="9"/>
        <v>0</v>
      </c>
      <c r="O37" s="26">
        <f t="shared" si="10"/>
        <v>0</v>
      </c>
      <c r="P37" s="70">
        <f t="shared" si="11"/>
        <v>0</v>
      </c>
      <c r="Q37" s="70">
        <f t="shared" si="12"/>
        <v>0</v>
      </c>
      <c r="R37" s="62">
        <f t="shared" si="13"/>
        <v>0</v>
      </c>
      <c r="S37" s="62">
        <f t="shared" si="14"/>
        <v>0</v>
      </c>
      <c r="T37" s="55"/>
      <c r="U37" s="56"/>
      <c r="V37" s="86">
        <f t="shared" si="15"/>
      </c>
      <c r="W37" s="76">
        <f ca="1" t="shared" si="16"/>
      </c>
      <c r="X37" s="76">
        <f t="shared" si="17"/>
      </c>
      <c r="Y37" s="21"/>
      <c r="Z37" s="21"/>
      <c r="AA37" s="24"/>
      <c r="AB37" s="24"/>
      <c r="AG37" s="32"/>
      <c r="AH37" s="28"/>
    </row>
    <row r="38" spans="1:34" ht="12.75" hidden="1">
      <c r="A38" s="61">
        <f t="shared" si="0"/>
      </c>
      <c r="B38" s="20" t="s">
        <v>159</v>
      </c>
      <c r="C38" s="24">
        <f t="shared" si="1"/>
      </c>
      <c r="D38" s="24">
        <f t="shared" si="2"/>
      </c>
      <c r="E38" s="26">
        <f t="shared" si="3"/>
        <v>999</v>
      </c>
      <c r="F38" s="18">
        <f t="shared" si="18"/>
        <v>0</v>
      </c>
      <c r="G38" s="79">
        <v>0</v>
      </c>
      <c r="H38" s="79">
        <v>0</v>
      </c>
      <c r="I38" s="85">
        <f t="shared" si="4"/>
        <v>0</v>
      </c>
      <c r="J38" s="82">
        <f t="shared" si="5"/>
        <v>0</v>
      </c>
      <c r="K38" s="70">
        <f t="shared" si="6"/>
        <v>0</v>
      </c>
      <c r="L38" s="70">
        <f t="shared" si="7"/>
        <v>0</v>
      </c>
      <c r="M38" s="26" t="str">
        <f t="shared" si="8"/>
        <v>true</v>
      </c>
      <c r="N38" s="84">
        <f t="shared" si="9"/>
        <v>0</v>
      </c>
      <c r="O38" s="26">
        <f t="shared" si="10"/>
        <v>0</v>
      </c>
      <c r="P38" s="70">
        <f t="shared" si="11"/>
        <v>0</v>
      </c>
      <c r="Q38" s="70">
        <f t="shared" si="12"/>
        <v>0</v>
      </c>
      <c r="R38" s="62">
        <f t="shared" si="13"/>
        <v>0</v>
      </c>
      <c r="S38" s="62">
        <f t="shared" si="14"/>
        <v>0</v>
      </c>
      <c r="T38" s="55"/>
      <c r="U38" s="56"/>
      <c r="V38" s="86">
        <f t="shared" si="15"/>
      </c>
      <c r="W38" s="76">
        <f ca="1" t="shared" si="16"/>
      </c>
      <c r="X38" s="76">
        <f t="shared" si="17"/>
      </c>
      <c r="Y38" s="21"/>
      <c r="Z38" s="21"/>
      <c r="AA38" s="24"/>
      <c r="AB38" s="24"/>
      <c r="AG38" s="32"/>
      <c r="AH38" s="28"/>
    </row>
    <row r="39" spans="1:34" ht="12.75" hidden="1">
      <c r="A39" s="61">
        <f t="shared" si="0"/>
      </c>
      <c r="B39" s="20" t="s">
        <v>159</v>
      </c>
      <c r="C39" s="24">
        <f t="shared" si="1"/>
      </c>
      <c r="D39" s="24">
        <f t="shared" si="2"/>
      </c>
      <c r="E39" s="26">
        <f t="shared" si="3"/>
        <v>999</v>
      </c>
      <c r="F39" s="18">
        <f t="shared" si="18"/>
        <v>0</v>
      </c>
      <c r="G39" s="79">
        <v>0</v>
      </c>
      <c r="H39" s="79">
        <v>0</v>
      </c>
      <c r="I39" s="85">
        <f t="shared" si="4"/>
        <v>0</v>
      </c>
      <c r="J39" s="82">
        <f t="shared" si="5"/>
        <v>0</v>
      </c>
      <c r="K39" s="70">
        <f t="shared" si="6"/>
        <v>0</v>
      </c>
      <c r="L39" s="70">
        <f t="shared" si="7"/>
        <v>0</v>
      </c>
      <c r="M39" s="26" t="str">
        <f t="shared" si="8"/>
        <v>true</v>
      </c>
      <c r="N39" s="84">
        <f t="shared" si="9"/>
        <v>0</v>
      </c>
      <c r="O39" s="26">
        <f t="shared" si="10"/>
        <v>0</v>
      </c>
      <c r="P39" s="70">
        <f t="shared" si="11"/>
        <v>0</v>
      </c>
      <c r="Q39" s="70">
        <f t="shared" si="12"/>
        <v>0</v>
      </c>
      <c r="R39" s="62">
        <f t="shared" si="13"/>
        <v>0</v>
      </c>
      <c r="S39" s="62">
        <f t="shared" si="14"/>
        <v>0</v>
      </c>
      <c r="T39" s="55"/>
      <c r="U39" s="56"/>
      <c r="V39" s="86">
        <f t="shared" si="15"/>
      </c>
      <c r="W39" s="76">
        <f ca="1" t="shared" si="16"/>
      </c>
      <c r="X39" s="76">
        <f t="shared" si="17"/>
      </c>
      <c r="Y39" s="21"/>
      <c r="Z39" s="21"/>
      <c r="AA39" s="24"/>
      <c r="AB39" s="24"/>
      <c r="AG39" s="32"/>
      <c r="AH39" s="28"/>
    </row>
    <row r="40" spans="1:34" ht="12.75" hidden="1">
      <c r="A40" s="61">
        <f t="shared" si="0"/>
      </c>
      <c r="B40" s="20" t="s">
        <v>159</v>
      </c>
      <c r="C40" s="24">
        <f t="shared" si="1"/>
      </c>
      <c r="D40" s="24">
        <f t="shared" si="2"/>
      </c>
      <c r="E40" s="26">
        <f t="shared" si="3"/>
        <v>999</v>
      </c>
      <c r="F40" s="18">
        <f t="shared" si="18"/>
        <v>0</v>
      </c>
      <c r="G40" s="79">
        <v>0</v>
      </c>
      <c r="H40" s="79">
        <v>0</v>
      </c>
      <c r="I40" s="85">
        <f t="shared" si="4"/>
        <v>0</v>
      </c>
      <c r="J40" s="82">
        <f t="shared" si="5"/>
        <v>0</v>
      </c>
      <c r="K40" s="70">
        <f t="shared" si="6"/>
        <v>0</v>
      </c>
      <c r="L40" s="70">
        <f t="shared" si="7"/>
        <v>0</v>
      </c>
      <c r="M40" s="26" t="str">
        <f t="shared" si="8"/>
        <v>true</v>
      </c>
      <c r="N40" s="84">
        <f t="shared" si="9"/>
        <v>0</v>
      </c>
      <c r="O40" s="26">
        <f t="shared" si="10"/>
        <v>0</v>
      </c>
      <c r="P40" s="70">
        <f t="shared" si="11"/>
        <v>0</v>
      </c>
      <c r="Q40" s="70">
        <f t="shared" si="12"/>
        <v>0</v>
      </c>
      <c r="R40" s="62">
        <f t="shared" si="13"/>
        <v>0</v>
      </c>
      <c r="S40" s="62">
        <f t="shared" si="14"/>
        <v>0</v>
      </c>
      <c r="T40" s="55"/>
      <c r="U40" s="56"/>
      <c r="V40" s="86">
        <f t="shared" si="15"/>
      </c>
      <c r="W40" s="76">
        <f ca="1" t="shared" si="16"/>
      </c>
      <c r="X40" s="76">
        <f t="shared" si="17"/>
      </c>
      <c r="Y40" s="21"/>
      <c r="Z40" s="21"/>
      <c r="AA40" s="24"/>
      <c r="AB40" s="24"/>
      <c r="AG40" s="32"/>
      <c r="AH40" s="28"/>
    </row>
    <row r="41" spans="1:34" ht="12.75" hidden="1">
      <c r="A41" s="61">
        <f t="shared" si="0"/>
      </c>
      <c r="B41" s="20" t="s">
        <v>159</v>
      </c>
      <c r="C41" s="24">
        <f t="shared" si="1"/>
      </c>
      <c r="D41" s="24">
        <f t="shared" si="2"/>
      </c>
      <c r="E41" s="26">
        <f t="shared" si="3"/>
        <v>999</v>
      </c>
      <c r="F41" s="18">
        <f t="shared" si="18"/>
        <v>0</v>
      </c>
      <c r="G41" s="79">
        <v>0</v>
      </c>
      <c r="H41" s="79">
        <v>0</v>
      </c>
      <c r="I41" s="85">
        <f t="shared" si="4"/>
        <v>0</v>
      </c>
      <c r="J41" s="82">
        <f t="shared" si="5"/>
        <v>0</v>
      </c>
      <c r="K41" s="70">
        <f t="shared" si="6"/>
        <v>0</v>
      </c>
      <c r="L41" s="70">
        <f t="shared" si="7"/>
        <v>0</v>
      </c>
      <c r="M41" s="26" t="str">
        <f t="shared" si="8"/>
        <v>true</v>
      </c>
      <c r="N41" s="84">
        <f t="shared" si="9"/>
        <v>0</v>
      </c>
      <c r="O41" s="26">
        <f t="shared" si="10"/>
        <v>0</v>
      </c>
      <c r="P41" s="70">
        <f t="shared" si="11"/>
        <v>0</v>
      </c>
      <c r="Q41" s="70">
        <f t="shared" si="12"/>
        <v>0</v>
      </c>
      <c r="R41" s="62">
        <f t="shared" si="13"/>
        <v>0</v>
      </c>
      <c r="S41" s="62">
        <f t="shared" si="14"/>
        <v>0</v>
      </c>
      <c r="T41" s="55"/>
      <c r="U41" s="56"/>
      <c r="V41" s="86">
        <f t="shared" si="15"/>
      </c>
      <c r="W41" s="76">
        <f ca="1" t="shared" si="16"/>
      </c>
      <c r="X41" s="76">
        <f t="shared" si="17"/>
      </c>
      <c r="Y41" s="21"/>
      <c r="Z41" s="21"/>
      <c r="AA41" s="24"/>
      <c r="AB41" s="24"/>
      <c r="AG41" s="32"/>
      <c r="AH41" s="28"/>
    </row>
    <row r="42" spans="1:34" ht="12.75" hidden="1">
      <c r="A42" s="61">
        <f t="shared" si="0"/>
      </c>
      <c r="B42" s="20" t="s">
        <v>159</v>
      </c>
      <c r="C42" s="24">
        <f t="shared" si="1"/>
      </c>
      <c r="D42" s="24">
        <f t="shared" si="2"/>
      </c>
      <c r="E42" s="26">
        <f t="shared" si="3"/>
        <v>999</v>
      </c>
      <c r="F42" s="18">
        <f t="shared" si="18"/>
        <v>0</v>
      </c>
      <c r="G42" s="79">
        <v>0</v>
      </c>
      <c r="H42" s="79">
        <v>0</v>
      </c>
      <c r="I42" s="85">
        <f t="shared" si="4"/>
        <v>0</v>
      </c>
      <c r="J42" s="82">
        <f t="shared" si="5"/>
        <v>0</v>
      </c>
      <c r="K42" s="70">
        <f t="shared" si="6"/>
        <v>0</v>
      </c>
      <c r="L42" s="70">
        <f t="shared" si="7"/>
        <v>0</v>
      </c>
      <c r="M42" s="26" t="str">
        <f t="shared" si="8"/>
        <v>true</v>
      </c>
      <c r="N42" s="84">
        <f t="shared" si="9"/>
        <v>0</v>
      </c>
      <c r="O42" s="26">
        <f t="shared" si="10"/>
        <v>0</v>
      </c>
      <c r="P42" s="70">
        <f t="shared" si="11"/>
        <v>0</v>
      </c>
      <c r="Q42" s="70">
        <f t="shared" si="12"/>
        <v>0</v>
      </c>
      <c r="R42" s="62">
        <f t="shared" si="13"/>
        <v>0</v>
      </c>
      <c r="S42" s="62">
        <f t="shared" si="14"/>
        <v>0</v>
      </c>
      <c r="T42" s="55"/>
      <c r="U42" s="56"/>
      <c r="V42" s="86">
        <f t="shared" si="15"/>
      </c>
      <c r="W42" s="76">
        <f ca="1" t="shared" si="16"/>
      </c>
      <c r="X42" s="76">
        <f t="shared" si="17"/>
      </c>
      <c r="Y42" s="21"/>
      <c r="Z42" s="21"/>
      <c r="AA42" s="24"/>
      <c r="AB42" s="24"/>
      <c r="AG42" s="32"/>
      <c r="AH42" s="28"/>
    </row>
    <row r="43" spans="1:34" ht="12.75" hidden="1">
      <c r="A43" s="61">
        <f t="shared" si="0"/>
      </c>
      <c r="B43" s="20" t="s">
        <v>159</v>
      </c>
      <c r="C43" s="24">
        <f t="shared" si="1"/>
      </c>
      <c r="D43" s="24">
        <f t="shared" si="2"/>
      </c>
      <c r="E43" s="26">
        <f t="shared" si="3"/>
        <v>999</v>
      </c>
      <c r="F43" s="18">
        <f t="shared" si="18"/>
        <v>0</v>
      </c>
      <c r="G43" s="79">
        <v>0</v>
      </c>
      <c r="H43" s="79">
        <v>0</v>
      </c>
      <c r="I43" s="85">
        <f t="shared" si="4"/>
        <v>0</v>
      </c>
      <c r="J43" s="82">
        <f t="shared" si="5"/>
        <v>0</v>
      </c>
      <c r="K43" s="70">
        <f t="shared" si="6"/>
        <v>0</v>
      </c>
      <c r="L43" s="70">
        <f t="shared" si="7"/>
        <v>0</v>
      </c>
      <c r="M43" s="26" t="str">
        <f t="shared" si="8"/>
        <v>true</v>
      </c>
      <c r="N43" s="84">
        <f t="shared" si="9"/>
        <v>0</v>
      </c>
      <c r="O43" s="26">
        <f t="shared" si="10"/>
        <v>0</v>
      </c>
      <c r="P43" s="70">
        <f t="shared" si="11"/>
        <v>0</v>
      </c>
      <c r="Q43" s="70">
        <f t="shared" si="12"/>
        <v>0</v>
      </c>
      <c r="R43" s="62">
        <f t="shared" si="13"/>
        <v>0</v>
      </c>
      <c r="S43" s="62">
        <f t="shared" si="14"/>
        <v>0</v>
      </c>
      <c r="T43" s="55"/>
      <c r="U43" s="56"/>
      <c r="V43" s="86">
        <f t="shared" si="15"/>
      </c>
      <c r="W43" s="76">
        <f ca="1" t="shared" si="16"/>
      </c>
      <c r="X43" s="76">
        <f t="shared" si="17"/>
      </c>
      <c r="Y43" s="21"/>
      <c r="Z43" s="21"/>
      <c r="AA43" s="24"/>
      <c r="AB43" s="24"/>
      <c r="AG43" s="32"/>
      <c r="AH43" s="28"/>
    </row>
    <row r="44" spans="1:34" ht="12.75" hidden="1">
      <c r="A44" s="61">
        <f t="shared" si="0"/>
      </c>
      <c r="B44" s="20" t="s">
        <v>159</v>
      </c>
      <c r="C44" s="24">
        <f t="shared" si="1"/>
      </c>
      <c r="D44" s="24">
        <f t="shared" si="2"/>
      </c>
      <c r="E44" s="26">
        <f t="shared" si="3"/>
        <v>999</v>
      </c>
      <c r="F44" s="18">
        <f t="shared" si="18"/>
        <v>0</v>
      </c>
      <c r="G44" s="79">
        <v>0</v>
      </c>
      <c r="H44" s="79">
        <v>0</v>
      </c>
      <c r="I44" s="85">
        <f t="shared" si="4"/>
        <v>0</v>
      </c>
      <c r="J44" s="82">
        <f t="shared" si="5"/>
        <v>0</v>
      </c>
      <c r="K44" s="70">
        <f t="shared" si="6"/>
        <v>0</v>
      </c>
      <c r="L44" s="70">
        <f t="shared" si="7"/>
        <v>0</v>
      </c>
      <c r="M44" s="26" t="str">
        <f t="shared" si="8"/>
        <v>true</v>
      </c>
      <c r="N44" s="84">
        <f t="shared" si="9"/>
        <v>0</v>
      </c>
      <c r="O44" s="26">
        <f t="shared" si="10"/>
        <v>0</v>
      </c>
      <c r="P44" s="70">
        <f t="shared" si="11"/>
        <v>0</v>
      </c>
      <c r="Q44" s="70">
        <f t="shared" si="12"/>
        <v>0</v>
      </c>
      <c r="R44" s="62">
        <f t="shared" si="13"/>
        <v>0</v>
      </c>
      <c r="S44" s="62">
        <f t="shared" si="14"/>
        <v>0</v>
      </c>
      <c r="T44" s="55"/>
      <c r="U44" s="56"/>
      <c r="V44" s="86">
        <f t="shared" si="15"/>
      </c>
      <c r="W44" s="76">
        <f ca="1" t="shared" si="16"/>
      </c>
      <c r="X44" s="76">
        <f t="shared" si="17"/>
      </c>
      <c r="Y44" s="21"/>
      <c r="Z44" s="21"/>
      <c r="AA44" s="24"/>
      <c r="AB44" s="24"/>
      <c r="AG44" s="32"/>
      <c r="AH44" s="28"/>
    </row>
    <row r="45" spans="1:34" ht="12.75" hidden="1">
      <c r="A45" s="61">
        <f t="shared" si="0"/>
      </c>
      <c r="B45" s="20" t="s">
        <v>159</v>
      </c>
      <c r="C45" s="24">
        <f t="shared" si="1"/>
      </c>
      <c r="D45" s="24">
        <f t="shared" si="2"/>
      </c>
      <c r="E45" s="26">
        <f t="shared" si="3"/>
        <v>999</v>
      </c>
      <c r="F45" s="18">
        <f t="shared" si="18"/>
        <v>0</v>
      </c>
      <c r="G45" s="79">
        <v>0</v>
      </c>
      <c r="H45" s="79">
        <v>0</v>
      </c>
      <c r="I45" s="85">
        <f t="shared" si="4"/>
        <v>0</v>
      </c>
      <c r="J45" s="82">
        <f t="shared" si="5"/>
        <v>0</v>
      </c>
      <c r="K45" s="70">
        <f t="shared" si="6"/>
        <v>0</v>
      </c>
      <c r="L45" s="70">
        <f t="shared" si="7"/>
        <v>0</v>
      </c>
      <c r="M45" s="26" t="str">
        <f t="shared" si="8"/>
        <v>true</v>
      </c>
      <c r="N45" s="84">
        <f t="shared" si="9"/>
        <v>0</v>
      </c>
      <c r="O45" s="26">
        <f t="shared" si="10"/>
        <v>0</v>
      </c>
      <c r="P45" s="70">
        <f t="shared" si="11"/>
        <v>0</v>
      </c>
      <c r="Q45" s="70">
        <f t="shared" si="12"/>
        <v>0</v>
      </c>
      <c r="R45" s="62">
        <f t="shared" si="13"/>
        <v>0</v>
      </c>
      <c r="S45" s="62">
        <f t="shared" si="14"/>
        <v>0</v>
      </c>
      <c r="T45" s="55"/>
      <c r="U45" s="56"/>
      <c r="V45" s="86">
        <f t="shared" si="15"/>
      </c>
      <c r="W45" s="76">
        <f ca="1" t="shared" si="16"/>
      </c>
      <c r="X45" s="76">
        <f t="shared" si="17"/>
      </c>
      <c r="Y45" s="21"/>
      <c r="Z45" s="21"/>
      <c r="AA45" s="24"/>
      <c r="AB45" s="24"/>
      <c r="AG45" s="32"/>
      <c r="AH45" s="28"/>
    </row>
    <row r="46" spans="1:34" ht="12.75" hidden="1">
      <c r="A46" s="61">
        <f t="shared" si="0"/>
      </c>
      <c r="B46" s="20" t="s">
        <v>159</v>
      </c>
      <c r="C46" s="24">
        <f t="shared" si="1"/>
      </c>
      <c r="D46" s="24">
        <f t="shared" si="2"/>
      </c>
      <c r="E46" s="26">
        <f t="shared" si="3"/>
        <v>999</v>
      </c>
      <c r="F46" s="18">
        <f t="shared" si="18"/>
        <v>0</v>
      </c>
      <c r="G46" s="79">
        <v>0</v>
      </c>
      <c r="H46" s="79">
        <v>0</v>
      </c>
      <c r="I46" s="85">
        <f t="shared" si="4"/>
        <v>0</v>
      </c>
      <c r="J46" s="82">
        <f t="shared" si="5"/>
        <v>0</v>
      </c>
      <c r="K46" s="70">
        <f t="shared" si="6"/>
        <v>0</v>
      </c>
      <c r="L46" s="70">
        <f t="shared" si="7"/>
        <v>0</v>
      </c>
      <c r="M46" s="26" t="str">
        <f t="shared" si="8"/>
        <v>true</v>
      </c>
      <c r="N46" s="84">
        <f t="shared" si="9"/>
        <v>0</v>
      </c>
      <c r="O46" s="26">
        <f t="shared" si="10"/>
        <v>0</v>
      </c>
      <c r="P46" s="70">
        <f t="shared" si="11"/>
        <v>0</v>
      </c>
      <c r="Q46" s="70">
        <f t="shared" si="12"/>
        <v>0</v>
      </c>
      <c r="R46" s="62">
        <f t="shared" si="13"/>
        <v>0</v>
      </c>
      <c r="S46" s="62">
        <f t="shared" si="14"/>
        <v>0</v>
      </c>
      <c r="T46" s="55"/>
      <c r="U46" s="56"/>
      <c r="V46" s="86">
        <f t="shared" si="15"/>
      </c>
      <c r="W46" s="76">
        <f ca="1" t="shared" si="16"/>
      </c>
      <c r="X46" s="76">
        <f t="shared" si="17"/>
      </c>
      <c r="Y46" s="21"/>
      <c r="Z46" s="21"/>
      <c r="AA46" s="24"/>
      <c r="AB46" s="24"/>
      <c r="AG46" s="32"/>
      <c r="AH46" s="28"/>
    </row>
    <row r="47" spans="1:34" ht="12.75" hidden="1">
      <c r="A47" s="61">
        <f t="shared" si="0"/>
      </c>
      <c r="B47" s="20" t="s">
        <v>159</v>
      </c>
      <c r="C47" s="24">
        <f t="shared" si="1"/>
      </c>
      <c r="D47" s="24">
        <f t="shared" si="2"/>
      </c>
      <c r="E47" s="26">
        <f t="shared" si="3"/>
        <v>999</v>
      </c>
      <c r="F47" s="18">
        <f t="shared" si="18"/>
        <v>0</v>
      </c>
      <c r="G47" s="79">
        <v>0</v>
      </c>
      <c r="H47" s="79">
        <v>0</v>
      </c>
      <c r="I47" s="85">
        <f t="shared" si="4"/>
        <v>0</v>
      </c>
      <c r="J47" s="82">
        <f t="shared" si="5"/>
        <v>0</v>
      </c>
      <c r="K47" s="70">
        <f t="shared" si="6"/>
        <v>0</v>
      </c>
      <c r="L47" s="70">
        <f t="shared" si="7"/>
        <v>0</v>
      </c>
      <c r="M47" s="26" t="str">
        <f t="shared" si="8"/>
        <v>true</v>
      </c>
      <c r="N47" s="84">
        <f t="shared" si="9"/>
        <v>0</v>
      </c>
      <c r="O47" s="26">
        <f t="shared" si="10"/>
        <v>0</v>
      </c>
      <c r="P47" s="70">
        <f t="shared" si="11"/>
        <v>0</v>
      </c>
      <c r="Q47" s="70">
        <f t="shared" si="12"/>
        <v>0</v>
      </c>
      <c r="R47" s="62">
        <f t="shared" si="13"/>
        <v>0</v>
      </c>
      <c r="S47" s="62">
        <f t="shared" si="14"/>
        <v>0</v>
      </c>
      <c r="T47" s="55"/>
      <c r="U47" s="56"/>
      <c r="V47" s="86">
        <f t="shared" si="15"/>
      </c>
      <c r="W47" s="76">
        <f ca="1" t="shared" si="16"/>
      </c>
      <c r="X47" s="76">
        <f t="shared" si="17"/>
      </c>
      <c r="Y47" s="21"/>
      <c r="Z47" s="21"/>
      <c r="AA47" s="24"/>
      <c r="AB47" s="24"/>
      <c r="AG47" s="32"/>
      <c r="AH47" s="28"/>
    </row>
    <row r="48" spans="1:34" ht="12.75" hidden="1">
      <c r="A48" s="61">
        <f t="shared" si="0"/>
      </c>
      <c r="B48" s="20" t="s">
        <v>159</v>
      </c>
      <c r="C48" s="24">
        <f t="shared" si="1"/>
      </c>
      <c r="D48" s="24">
        <f t="shared" si="2"/>
      </c>
      <c r="E48" s="26">
        <f t="shared" si="3"/>
        <v>999</v>
      </c>
      <c r="F48" s="18">
        <f t="shared" si="18"/>
        <v>0</v>
      </c>
      <c r="G48" s="79">
        <v>0</v>
      </c>
      <c r="H48" s="79">
        <v>0</v>
      </c>
      <c r="I48" s="85">
        <f t="shared" si="4"/>
        <v>0</v>
      </c>
      <c r="J48" s="82">
        <f t="shared" si="5"/>
        <v>0</v>
      </c>
      <c r="K48" s="70">
        <f t="shared" si="6"/>
        <v>0</v>
      </c>
      <c r="L48" s="70">
        <f t="shared" si="7"/>
        <v>0</v>
      </c>
      <c r="M48" s="26" t="str">
        <f t="shared" si="8"/>
        <v>true</v>
      </c>
      <c r="N48" s="84">
        <f t="shared" si="9"/>
        <v>0</v>
      </c>
      <c r="O48" s="26">
        <f t="shared" si="10"/>
        <v>0</v>
      </c>
      <c r="P48" s="70">
        <f t="shared" si="11"/>
        <v>0</v>
      </c>
      <c r="Q48" s="70">
        <f t="shared" si="12"/>
        <v>0</v>
      </c>
      <c r="R48" s="62">
        <f t="shared" si="13"/>
        <v>0</v>
      </c>
      <c r="S48" s="62">
        <f t="shared" si="14"/>
        <v>0</v>
      </c>
      <c r="T48" s="55"/>
      <c r="U48" s="56"/>
      <c r="V48" s="86">
        <f t="shared" si="15"/>
      </c>
      <c r="W48" s="76">
        <f ca="1" t="shared" si="16"/>
      </c>
      <c r="X48" s="76">
        <f t="shared" si="17"/>
      </c>
      <c r="Y48" s="21"/>
      <c r="Z48" s="21"/>
      <c r="AA48" s="24"/>
      <c r="AB48" s="24"/>
      <c r="AG48" s="32"/>
      <c r="AH48" s="28"/>
    </row>
    <row r="49" spans="1:34" ht="12.75" hidden="1">
      <c r="A49" s="61">
        <f aca="true" t="shared" si="19" ref="A49:A76">IF(B49&lt;&gt;"",IF(MAX(Body)&gt;0,RANK(V49,V$1:V$65536),""),"")</f>
      </c>
      <c r="B49" s="20" t="s">
        <v>159</v>
      </c>
      <c r="C49" s="24">
        <f aca="true" t="shared" si="20" ref="C49:C76">IF(B49="","",VLOOKUP(B49,StartList,2,0))</f>
      </c>
      <c r="D49" s="24">
        <f aca="true" t="shared" si="21" ref="D49:D76">IF(B49="","",VLOOKUP(B49,StartList,4,0))</f>
      </c>
      <c r="E49" s="26">
        <f aca="true" t="shared" si="22" ref="E49:E76">IF(B49&lt;&gt;"",VLOOKUP(B49,StartList,8,0),999)</f>
        <v>999</v>
      </c>
      <c r="F49" s="18">
        <f t="shared" si="18"/>
        <v>0</v>
      </c>
      <c r="G49" s="79">
        <v>0</v>
      </c>
      <c r="H49" s="79">
        <v>0</v>
      </c>
      <c r="I49" s="85">
        <f aca="true" t="shared" si="23" ref="I49:I76">IF(G49=0,0,IF(H49=0,0,H49-G49))</f>
        <v>0</v>
      </c>
      <c r="J49" s="82">
        <f aca="true" t="shared" si="24" ref="J49:J76">IF(OR(time&lt;=0,TaskType="TDT"),0,dist/time/24)</f>
        <v>0</v>
      </c>
      <c r="K49" s="70">
        <f aca="true" t="shared" si="25" ref="K49:K76">dist*100/I</f>
        <v>0</v>
      </c>
      <c r="L49" s="70">
        <f aca="true" t="shared" si="26" ref="L49:L76">speed*100/I</f>
        <v>0</v>
      </c>
      <c r="M49" s="26" t="str">
        <f aca="true" t="shared" si="27" ref="M49:M76">IF(vh&gt;=V*2/3,"true","false")</f>
        <v>true</v>
      </c>
      <c r="N49" s="84">
        <f aca="true" t="shared" si="28" ref="N49:N76">IF(speed&gt;0,1,IF(AND(V&gt;0,TaskType="AST"),dh/Lh,dh/D))</f>
        <v>0</v>
      </c>
      <c r="O49" s="26">
        <f aca="true" t="shared" si="29" ref="O49:O76">IF(V&gt;0,vh/V,0)</f>
        <v>0</v>
      </c>
      <c r="P49" s="70">
        <f aca="true" t="shared" si="30" ref="P49:P76">Rd*(1-2*Rn/3)*Pm</f>
        <v>0</v>
      </c>
      <c r="Q49" s="70">
        <f aca="true" t="shared" si="31" ref="Q49:Q76">IF(2*(Rv-2/3)*Rn*Pm&gt;0,2*(Rv-2/3)*Rn*Pm,0)</f>
        <v>0</v>
      </c>
      <c r="R49" s="62">
        <f aca="true" t="shared" si="32" ref="R49:R76">Pd+Pv</f>
        <v>0</v>
      </c>
      <c r="S49" s="62">
        <f aca="true" t="shared" si="33" ref="S49:S76">Pu*f</f>
        <v>0</v>
      </c>
      <c r="T49" s="55"/>
      <c r="U49" s="56"/>
      <c r="V49" s="86">
        <f aca="true" t="shared" si="34" ref="V49:V76">IF(B49&lt;&gt;"",IF(AND(Proc25="Y",nxproc&lt;25),0,IF((Pc+pen_points+Pc*pen_proc)&lt;0,0,ROUND(Pc+pen_points+Pc*pen_proc,0))),"")</f>
      </c>
      <c r="W49" s="76">
        <f aca="true" ca="1" t="shared" si="35" ref="W49:W76">IF(B49&lt;&gt;"",IF(PreDisc="",V49,IF(B49="",0,SUM(V49,VLOOKUP(B49,INDIRECT(PreDisc&amp;"!$B:$W"),22,0)))),"")</f>
      </c>
      <c r="X49" s="76">
        <f aca="true" t="shared" si="36" ref="X49:X76">IF(B49&lt;&gt;"",RANK(W49,W$1:W$65536),"")</f>
      </c>
      <c r="Y49" s="21"/>
      <c r="Z49" s="21"/>
      <c r="AA49" s="24"/>
      <c r="AB49" s="24"/>
      <c r="AG49" s="32"/>
      <c r="AH49" s="28"/>
    </row>
    <row r="50" spans="1:34" ht="12.75" hidden="1">
      <c r="A50" s="61">
        <f t="shared" si="19"/>
      </c>
      <c r="B50" s="20" t="s">
        <v>159</v>
      </c>
      <c r="C50" s="24">
        <f t="shared" si="20"/>
      </c>
      <c r="D50" s="24">
        <f t="shared" si="21"/>
      </c>
      <c r="E50" s="26">
        <f t="shared" si="22"/>
        <v>999</v>
      </c>
      <c r="F50" s="18">
        <f t="shared" si="18"/>
        <v>0</v>
      </c>
      <c r="G50" s="79">
        <v>0</v>
      </c>
      <c r="H50" s="79">
        <v>0</v>
      </c>
      <c r="I50" s="85">
        <f t="shared" si="23"/>
        <v>0</v>
      </c>
      <c r="J50" s="82">
        <f t="shared" si="24"/>
        <v>0</v>
      </c>
      <c r="K50" s="70">
        <f t="shared" si="25"/>
        <v>0</v>
      </c>
      <c r="L50" s="70">
        <f t="shared" si="26"/>
        <v>0</v>
      </c>
      <c r="M50" s="26" t="str">
        <f t="shared" si="27"/>
        <v>true</v>
      </c>
      <c r="N50" s="84">
        <f t="shared" si="28"/>
        <v>0</v>
      </c>
      <c r="O50" s="26">
        <f t="shared" si="29"/>
        <v>0</v>
      </c>
      <c r="P50" s="70">
        <f t="shared" si="30"/>
        <v>0</v>
      </c>
      <c r="Q50" s="70">
        <f t="shared" si="31"/>
        <v>0</v>
      </c>
      <c r="R50" s="62">
        <f t="shared" si="32"/>
        <v>0</v>
      </c>
      <c r="S50" s="62">
        <f t="shared" si="33"/>
        <v>0</v>
      </c>
      <c r="T50" s="55"/>
      <c r="U50" s="56"/>
      <c r="V50" s="86">
        <f t="shared" si="34"/>
      </c>
      <c r="W50" s="76">
        <f ca="1" t="shared" si="35"/>
      </c>
      <c r="X50" s="76">
        <f t="shared" si="36"/>
      </c>
      <c r="Y50" s="21"/>
      <c r="Z50" s="21"/>
      <c r="AA50" s="24"/>
      <c r="AB50" s="24"/>
      <c r="AG50" s="32"/>
      <c r="AH50" s="28"/>
    </row>
    <row r="51" spans="1:28" ht="12.75" hidden="1">
      <c r="A51" s="61">
        <f t="shared" si="19"/>
      </c>
      <c r="B51" s="20" t="s">
        <v>159</v>
      </c>
      <c r="C51" s="24">
        <f t="shared" si="20"/>
      </c>
      <c r="D51" s="24">
        <f t="shared" si="21"/>
      </c>
      <c r="E51" s="26">
        <f t="shared" si="22"/>
        <v>999</v>
      </c>
      <c r="F51" s="18">
        <f t="shared" si="18"/>
        <v>0</v>
      </c>
      <c r="G51" s="79">
        <v>0</v>
      </c>
      <c r="H51" s="79">
        <v>0</v>
      </c>
      <c r="I51" s="85">
        <f t="shared" si="23"/>
        <v>0</v>
      </c>
      <c r="J51" s="82">
        <f t="shared" si="24"/>
        <v>0</v>
      </c>
      <c r="K51" s="70">
        <f t="shared" si="25"/>
        <v>0</v>
      </c>
      <c r="L51" s="70">
        <f t="shared" si="26"/>
        <v>0</v>
      </c>
      <c r="M51" s="26" t="str">
        <f t="shared" si="27"/>
        <v>true</v>
      </c>
      <c r="N51" s="84">
        <f t="shared" si="28"/>
        <v>0</v>
      </c>
      <c r="O51" s="26">
        <f t="shared" si="29"/>
        <v>0</v>
      </c>
      <c r="P51" s="70">
        <f t="shared" si="30"/>
        <v>0</v>
      </c>
      <c r="Q51" s="70">
        <f t="shared" si="31"/>
        <v>0</v>
      </c>
      <c r="R51" s="62">
        <f t="shared" si="32"/>
        <v>0</v>
      </c>
      <c r="S51" s="62">
        <f t="shared" si="33"/>
        <v>0</v>
      </c>
      <c r="T51" s="55"/>
      <c r="U51" s="56"/>
      <c r="V51" s="86">
        <f t="shared" si="34"/>
      </c>
      <c r="W51" s="76">
        <f ca="1" t="shared" si="35"/>
      </c>
      <c r="X51" s="76">
        <f t="shared" si="36"/>
      </c>
      <c r="Y51" s="21"/>
      <c r="Z51" s="21"/>
      <c r="AA51" s="24"/>
      <c r="AB51" s="24"/>
    </row>
    <row r="52" spans="1:29" ht="12.75" hidden="1">
      <c r="A52" s="61">
        <f t="shared" si="19"/>
      </c>
      <c r="B52" s="20" t="s">
        <v>159</v>
      </c>
      <c r="C52" s="24">
        <f t="shared" si="20"/>
      </c>
      <c r="D52" s="24">
        <f t="shared" si="21"/>
      </c>
      <c r="E52" s="26">
        <f t="shared" si="22"/>
        <v>999</v>
      </c>
      <c r="F52" s="18">
        <f t="shared" si="18"/>
        <v>0</v>
      </c>
      <c r="G52" s="79">
        <v>0</v>
      </c>
      <c r="H52" s="79">
        <v>0</v>
      </c>
      <c r="I52" s="85">
        <f t="shared" si="23"/>
        <v>0</v>
      </c>
      <c r="J52" s="82">
        <f t="shared" si="24"/>
        <v>0</v>
      </c>
      <c r="K52" s="70">
        <f t="shared" si="25"/>
        <v>0</v>
      </c>
      <c r="L52" s="70">
        <f t="shared" si="26"/>
        <v>0</v>
      </c>
      <c r="M52" s="26" t="str">
        <f t="shared" si="27"/>
        <v>true</v>
      </c>
      <c r="N52" s="84">
        <f t="shared" si="28"/>
        <v>0</v>
      </c>
      <c r="O52" s="26">
        <f t="shared" si="29"/>
        <v>0</v>
      </c>
      <c r="P52" s="70">
        <f t="shared" si="30"/>
        <v>0</v>
      </c>
      <c r="Q52" s="70">
        <f t="shared" si="31"/>
        <v>0</v>
      </c>
      <c r="R52" s="62">
        <f t="shared" si="32"/>
        <v>0</v>
      </c>
      <c r="S52" s="62">
        <f t="shared" si="33"/>
        <v>0</v>
      </c>
      <c r="T52" s="55"/>
      <c r="U52" s="56"/>
      <c r="V52" s="86">
        <f t="shared" si="34"/>
      </c>
      <c r="W52" s="76">
        <f ca="1" t="shared" si="35"/>
      </c>
      <c r="X52" s="76">
        <f t="shared" si="36"/>
      </c>
      <c r="Y52" s="21"/>
      <c r="Z52" s="21"/>
      <c r="AA52" s="24"/>
      <c r="AB52" s="24"/>
      <c r="AC52" s="24"/>
    </row>
    <row r="53" spans="1:29" ht="12.75" hidden="1">
      <c r="A53" s="61">
        <f t="shared" si="19"/>
      </c>
      <c r="B53" s="20" t="s">
        <v>159</v>
      </c>
      <c r="C53" s="24">
        <f t="shared" si="20"/>
      </c>
      <c r="D53" s="24">
        <f t="shared" si="21"/>
      </c>
      <c r="E53" s="26">
        <f t="shared" si="22"/>
        <v>999</v>
      </c>
      <c r="F53" s="18">
        <f t="shared" si="18"/>
        <v>0</v>
      </c>
      <c r="G53" s="79">
        <v>0</v>
      </c>
      <c r="H53" s="79">
        <v>0</v>
      </c>
      <c r="I53" s="85">
        <f t="shared" si="23"/>
        <v>0</v>
      </c>
      <c r="J53" s="82">
        <f t="shared" si="24"/>
        <v>0</v>
      </c>
      <c r="K53" s="70">
        <f t="shared" si="25"/>
        <v>0</v>
      </c>
      <c r="L53" s="70">
        <f t="shared" si="26"/>
        <v>0</v>
      </c>
      <c r="M53" s="26" t="str">
        <f t="shared" si="27"/>
        <v>true</v>
      </c>
      <c r="N53" s="84">
        <f t="shared" si="28"/>
        <v>0</v>
      </c>
      <c r="O53" s="26">
        <f t="shared" si="29"/>
        <v>0</v>
      </c>
      <c r="P53" s="70">
        <f t="shared" si="30"/>
        <v>0</v>
      </c>
      <c r="Q53" s="70">
        <f t="shared" si="31"/>
        <v>0</v>
      </c>
      <c r="R53" s="62">
        <f t="shared" si="32"/>
        <v>0</v>
      </c>
      <c r="S53" s="62">
        <f t="shared" si="33"/>
        <v>0</v>
      </c>
      <c r="T53" s="55"/>
      <c r="U53" s="56"/>
      <c r="V53" s="86">
        <f t="shared" si="34"/>
      </c>
      <c r="W53" s="76">
        <f ca="1" t="shared" si="35"/>
      </c>
      <c r="X53" s="76">
        <f t="shared" si="36"/>
      </c>
      <c r="Y53" s="21"/>
      <c r="Z53" s="21"/>
      <c r="AA53" s="24"/>
      <c r="AB53" s="24"/>
      <c r="AC53" s="24"/>
    </row>
    <row r="54" spans="1:29" ht="12.75" hidden="1">
      <c r="A54" s="61">
        <f t="shared" si="19"/>
      </c>
      <c r="B54" s="20" t="s">
        <v>159</v>
      </c>
      <c r="C54" s="24">
        <f t="shared" si="20"/>
      </c>
      <c r="D54" s="24">
        <f t="shared" si="21"/>
      </c>
      <c r="E54" s="26">
        <f t="shared" si="22"/>
        <v>999</v>
      </c>
      <c r="F54" s="18">
        <f t="shared" si="18"/>
        <v>0</v>
      </c>
      <c r="G54" s="79">
        <v>0</v>
      </c>
      <c r="H54" s="79">
        <v>0</v>
      </c>
      <c r="I54" s="85">
        <f t="shared" si="23"/>
        <v>0</v>
      </c>
      <c r="J54" s="82">
        <f t="shared" si="24"/>
        <v>0</v>
      </c>
      <c r="K54" s="70">
        <f t="shared" si="25"/>
        <v>0</v>
      </c>
      <c r="L54" s="70">
        <f t="shared" si="26"/>
        <v>0</v>
      </c>
      <c r="M54" s="26" t="str">
        <f t="shared" si="27"/>
        <v>true</v>
      </c>
      <c r="N54" s="84">
        <f t="shared" si="28"/>
        <v>0</v>
      </c>
      <c r="O54" s="26">
        <f t="shared" si="29"/>
        <v>0</v>
      </c>
      <c r="P54" s="70">
        <f t="shared" si="30"/>
        <v>0</v>
      </c>
      <c r="Q54" s="70">
        <f t="shared" si="31"/>
        <v>0</v>
      </c>
      <c r="R54" s="62">
        <f t="shared" si="32"/>
        <v>0</v>
      </c>
      <c r="S54" s="62">
        <f t="shared" si="33"/>
        <v>0</v>
      </c>
      <c r="T54" s="55"/>
      <c r="U54" s="56"/>
      <c r="V54" s="86">
        <f t="shared" si="34"/>
      </c>
      <c r="W54" s="76">
        <f ca="1" t="shared" si="35"/>
      </c>
      <c r="X54" s="76">
        <f t="shared" si="36"/>
      </c>
      <c r="Y54" s="21"/>
      <c r="Z54" s="21"/>
      <c r="AA54" s="24"/>
      <c r="AB54" s="24"/>
      <c r="AC54" s="24"/>
    </row>
    <row r="55" spans="1:29" ht="12.75" hidden="1">
      <c r="A55" s="61">
        <f t="shared" si="19"/>
      </c>
      <c r="B55" s="20" t="s">
        <v>159</v>
      </c>
      <c r="C55" s="24">
        <f t="shared" si="20"/>
      </c>
      <c r="D55" s="24">
        <f t="shared" si="21"/>
      </c>
      <c r="E55" s="26">
        <f t="shared" si="22"/>
        <v>999</v>
      </c>
      <c r="F55" s="18">
        <f t="shared" si="18"/>
        <v>0</v>
      </c>
      <c r="G55" s="79">
        <v>0</v>
      </c>
      <c r="H55" s="79">
        <v>0</v>
      </c>
      <c r="I55" s="85">
        <f t="shared" si="23"/>
        <v>0</v>
      </c>
      <c r="J55" s="82">
        <f t="shared" si="24"/>
        <v>0</v>
      </c>
      <c r="K55" s="70">
        <f t="shared" si="25"/>
        <v>0</v>
      </c>
      <c r="L55" s="70">
        <f t="shared" si="26"/>
        <v>0</v>
      </c>
      <c r="M55" s="26" t="str">
        <f t="shared" si="27"/>
        <v>true</v>
      </c>
      <c r="N55" s="84">
        <f t="shared" si="28"/>
        <v>0</v>
      </c>
      <c r="O55" s="26">
        <f t="shared" si="29"/>
        <v>0</v>
      </c>
      <c r="P55" s="70">
        <f t="shared" si="30"/>
        <v>0</v>
      </c>
      <c r="Q55" s="70">
        <f t="shared" si="31"/>
        <v>0</v>
      </c>
      <c r="R55" s="62">
        <f t="shared" si="32"/>
        <v>0</v>
      </c>
      <c r="S55" s="62">
        <f t="shared" si="33"/>
        <v>0</v>
      </c>
      <c r="T55" s="55"/>
      <c r="U55" s="56"/>
      <c r="V55" s="86">
        <f t="shared" si="34"/>
      </c>
      <c r="W55" s="76">
        <f ca="1" t="shared" si="35"/>
      </c>
      <c r="X55" s="76">
        <f t="shared" si="36"/>
      </c>
      <c r="Y55" s="21"/>
      <c r="Z55" s="21"/>
      <c r="AA55" s="24"/>
      <c r="AB55" s="24"/>
      <c r="AC55" s="24"/>
    </row>
    <row r="56" spans="1:34" ht="12.75" hidden="1">
      <c r="A56" s="61">
        <f t="shared" si="19"/>
      </c>
      <c r="B56" s="20" t="s">
        <v>159</v>
      </c>
      <c r="C56" s="24">
        <f t="shared" si="20"/>
      </c>
      <c r="D56" s="24">
        <f t="shared" si="21"/>
      </c>
      <c r="E56" s="26">
        <f t="shared" si="22"/>
        <v>999</v>
      </c>
      <c r="F56" s="18">
        <f t="shared" si="18"/>
        <v>0</v>
      </c>
      <c r="G56" s="79">
        <v>0</v>
      </c>
      <c r="H56" s="79">
        <v>0</v>
      </c>
      <c r="I56" s="85">
        <f t="shared" si="23"/>
        <v>0</v>
      </c>
      <c r="J56" s="82">
        <f t="shared" si="24"/>
        <v>0</v>
      </c>
      <c r="K56" s="70">
        <f t="shared" si="25"/>
        <v>0</v>
      </c>
      <c r="L56" s="70">
        <f t="shared" si="26"/>
        <v>0</v>
      </c>
      <c r="M56" s="26" t="str">
        <f t="shared" si="27"/>
        <v>true</v>
      </c>
      <c r="N56" s="84">
        <f t="shared" si="28"/>
        <v>0</v>
      </c>
      <c r="O56" s="26">
        <f t="shared" si="29"/>
        <v>0</v>
      </c>
      <c r="P56" s="70">
        <f t="shared" si="30"/>
        <v>0</v>
      </c>
      <c r="Q56" s="70">
        <f t="shared" si="31"/>
        <v>0</v>
      </c>
      <c r="R56" s="62">
        <f t="shared" si="32"/>
        <v>0</v>
      </c>
      <c r="S56" s="62">
        <f t="shared" si="33"/>
        <v>0</v>
      </c>
      <c r="T56" s="55"/>
      <c r="U56" s="56"/>
      <c r="V56" s="86">
        <f t="shared" si="34"/>
      </c>
      <c r="W56" s="76">
        <f ca="1" t="shared" si="35"/>
      </c>
      <c r="X56" s="76">
        <f t="shared" si="36"/>
      </c>
      <c r="Y56" s="21"/>
      <c r="Z56" s="21"/>
      <c r="AA56" s="24"/>
      <c r="AB56" s="24"/>
      <c r="AC56" s="24"/>
      <c r="AG56" s="32"/>
      <c r="AH56" s="28"/>
    </row>
    <row r="57" spans="1:34" ht="12.75" hidden="1">
      <c r="A57" s="61">
        <f t="shared" si="19"/>
      </c>
      <c r="B57" s="20" t="s">
        <v>159</v>
      </c>
      <c r="C57" s="24">
        <f t="shared" si="20"/>
      </c>
      <c r="D57" s="24">
        <f t="shared" si="21"/>
      </c>
      <c r="E57" s="26">
        <f t="shared" si="22"/>
        <v>999</v>
      </c>
      <c r="F57" s="18">
        <f t="shared" si="18"/>
        <v>0</v>
      </c>
      <c r="G57" s="79">
        <v>0</v>
      </c>
      <c r="H57" s="79">
        <v>0</v>
      </c>
      <c r="I57" s="85">
        <f t="shared" si="23"/>
        <v>0</v>
      </c>
      <c r="J57" s="82">
        <f t="shared" si="24"/>
        <v>0</v>
      </c>
      <c r="K57" s="70">
        <f t="shared" si="25"/>
        <v>0</v>
      </c>
      <c r="L57" s="70">
        <f t="shared" si="26"/>
        <v>0</v>
      </c>
      <c r="M57" s="26" t="str">
        <f t="shared" si="27"/>
        <v>true</v>
      </c>
      <c r="N57" s="84">
        <f t="shared" si="28"/>
        <v>0</v>
      </c>
      <c r="O57" s="26">
        <f t="shared" si="29"/>
        <v>0</v>
      </c>
      <c r="P57" s="70">
        <f t="shared" si="30"/>
        <v>0</v>
      </c>
      <c r="Q57" s="70">
        <f t="shared" si="31"/>
        <v>0</v>
      </c>
      <c r="R57" s="62">
        <f t="shared" si="32"/>
        <v>0</v>
      </c>
      <c r="S57" s="62">
        <f t="shared" si="33"/>
        <v>0</v>
      </c>
      <c r="T57" s="55"/>
      <c r="U57" s="56"/>
      <c r="V57" s="86">
        <f t="shared" si="34"/>
      </c>
      <c r="W57" s="76">
        <f ca="1" t="shared" si="35"/>
      </c>
      <c r="X57" s="76">
        <f t="shared" si="36"/>
      </c>
      <c r="Y57" s="21"/>
      <c r="Z57" s="21"/>
      <c r="AA57" s="24"/>
      <c r="AB57" s="24"/>
      <c r="AG57" s="32"/>
      <c r="AH57" s="28"/>
    </row>
    <row r="58" spans="1:34" ht="12.75" hidden="1">
      <c r="A58" s="61">
        <f t="shared" si="19"/>
      </c>
      <c r="B58" s="20" t="s">
        <v>159</v>
      </c>
      <c r="C58" s="24">
        <f t="shared" si="20"/>
      </c>
      <c r="D58" s="24">
        <f t="shared" si="21"/>
      </c>
      <c r="E58" s="26">
        <f t="shared" si="22"/>
        <v>999</v>
      </c>
      <c r="F58" s="18">
        <f t="shared" si="18"/>
        <v>0</v>
      </c>
      <c r="G58" s="79">
        <v>0</v>
      </c>
      <c r="H58" s="79">
        <v>0</v>
      </c>
      <c r="I58" s="85">
        <f t="shared" si="23"/>
        <v>0</v>
      </c>
      <c r="J58" s="82">
        <f t="shared" si="24"/>
        <v>0</v>
      </c>
      <c r="K58" s="70">
        <f t="shared" si="25"/>
        <v>0</v>
      </c>
      <c r="L58" s="70">
        <f t="shared" si="26"/>
        <v>0</v>
      </c>
      <c r="M58" s="26" t="str">
        <f t="shared" si="27"/>
        <v>true</v>
      </c>
      <c r="N58" s="84">
        <f t="shared" si="28"/>
        <v>0</v>
      </c>
      <c r="O58" s="26">
        <f t="shared" si="29"/>
        <v>0</v>
      </c>
      <c r="P58" s="70">
        <f t="shared" si="30"/>
        <v>0</v>
      </c>
      <c r="Q58" s="70">
        <f t="shared" si="31"/>
        <v>0</v>
      </c>
      <c r="R58" s="62">
        <f t="shared" si="32"/>
        <v>0</v>
      </c>
      <c r="S58" s="62">
        <f t="shared" si="33"/>
        <v>0</v>
      </c>
      <c r="T58" s="55"/>
      <c r="U58" s="56"/>
      <c r="V58" s="86">
        <f t="shared" si="34"/>
      </c>
      <c r="W58" s="76">
        <f ca="1" t="shared" si="35"/>
      </c>
      <c r="X58" s="76">
        <f t="shared" si="36"/>
      </c>
      <c r="Y58" s="21"/>
      <c r="Z58" s="21"/>
      <c r="AA58" s="24"/>
      <c r="AB58" s="24"/>
      <c r="AG58" s="32"/>
      <c r="AH58" s="28"/>
    </row>
    <row r="59" spans="1:34" ht="12.75" hidden="1">
      <c r="A59" s="61">
        <f t="shared" si="19"/>
      </c>
      <c r="B59" s="20" t="s">
        <v>159</v>
      </c>
      <c r="C59" s="24">
        <f t="shared" si="20"/>
      </c>
      <c r="D59" s="24">
        <f t="shared" si="21"/>
      </c>
      <c r="E59" s="26">
        <f t="shared" si="22"/>
        <v>999</v>
      </c>
      <c r="F59" s="18">
        <f t="shared" si="18"/>
        <v>0</v>
      </c>
      <c r="G59" s="79">
        <v>0</v>
      </c>
      <c r="H59" s="79">
        <v>0</v>
      </c>
      <c r="I59" s="85">
        <f t="shared" si="23"/>
        <v>0</v>
      </c>
      <c r="J59" s="82">
        <f t="shared" si="24"/>
        <v>0</v>
      </c>
      <c r="K59" s="70">
        <f t="shared" si="25"/>
        <v>0</v>
      </c>
      <c r="L59" s="70">
        <f t="shared" si="26"/>
        <v>0</v>
      </c>
      <c r="M59" s="26" t="str">
        <f t="shared" si="27"/>
        <v>true</v>
      </c>
      <c r="N59" s="84">
        <f t="shared" si="28"/>
        <v>0</v>
      </c>
      <c r="O59" s="26">
        <f t="shared" si="29"/>
        <v>0</v>
      </c>
      <c r="P59" s="70">
        <f t="shared" si="30"/>
        <v>0</v>
      </c>
      <c r="Q59" s="70">
        <f t="shared" si="31"/>
        <v>0</v>
      </c>
      <c r="R59" s="62">
        <f t="shared" si="32"/>
        <v>0</v>
      </c>
      <c r="S59" s="62">
        <f t="shared" si="33"/>
        <v>0</v>
      </c>
      <c r="T59" s="55"/>
      <c r="U59" s="56"/>
      <c r="V59" s="86">
        <f t="shared" si="34"/>
      </c>
      <c r="W59" s="76">
        <f ca="1" t="shared" si="35"/>
      </c>
      <c r="X59" s="76">
        <f t="shared" si="36"/>
      </c>
      <c r="Y59" s="21"/>
      <c r="Z59" s="21"/>
      <c r="AA59" s="24"/>
      <c r="AB59" s="24"/>
      <c r="AG59" s="32"/>
      <c r="AH59" s="28"/>
    </row>
    <row r="60" spans="1:34" ht="12.75" hidden="1">
      <c r="A60" s="61">
        <f t="shared" si="19"/>
      </c>
      <c r="B60" s="20" t="s">
        <v>159</v>
      </c>
      <c r="C60" s="24">
        <f t="shared" si="20"/>
      </c>
      <c r="D60" s="24">
        <f t="shared" si="21"/>
      </c>
      <c r="E60" s="26">
        <f t="shared" si="22"/>
        <v>999</v>
      </c>
      <c r="F60" s="18">
        <f t="shared" si="18"/>
        <v>0</v>
      </c>
      <c r="G60" s="79">
        <v>0</v>
      </c>
      <c r="H60" s="79">
        <v>0</v>
      </c>
      <c r="I60" s="85">
        <f t="shared" si="23"/>
        <v>0</v>
      </c>
      <c r="J60" s="82">
        <f t="shared" si="24"/>
        <v>0</v>
      </c>
      <c r="K60" s="70">
        <f t="shared" si="25"/>
        <v>0</v>
      </c>
      <c r="L60" s="70">
        <f t="shared" si="26"/>
        <v>0</v>
      </c>
      <c r="M60" s="26" t="str">
        <f t="shared" si="27"/>
        <v>true</v>
      </c>
      <c r="N60" s="84">
        <f t="shared" si="28"/>
        <v>0</v>
      </c>
      <c r="O60" s="26">
        <f t="shared" si="29"/>
        <v>0</v>
      </c>
      <c r="P60" s="70">
        <f t="shared" si="30"/>
        <v>0</v>
      </c>
      <c r="Q60" s="70">
        <f t="shared" si="31"/>
        <v>0</v>
      </c>
      <c r="R60" s="62">
        <f t="shared" si="32"/>
        <v>0</v>
      </c>
      <c r="S60" s="62">
        <f t="shared" si="33"/>
        <v>0</v>
      </c>
      <c r="T60" s="55"/>
      <c r="U60" s="56"/>
      <c r="V60" s="86">
        <f t="shared" si="34"/>
      </c>
      <c r="W60" s="76">
        <f ca="1" t="shared" si="35"/>
      </c>
      <c r="X60" s="76">
        <f t="shared" si="36"/>
      </c>
      <c r="Y60" s="21"/>
      <c r="Z60" s="21"/>
      <c r="AA60" s="24"/>
      <c r="AB60" s="24"/>
      <c r="AG60" s="32"/>
      <c r="AH60" s="28"/>
    </row>
    <row r="61" spans="1:34" ht="12.75" hidden="1">
      <c r="A61" s="61">
        <f t="shared" si="19"/>
      </c>
      <c r="B61" s="20" t="s">
        <v>159</v>
      </c>
      <c r="C61" s="24">
        <f t="shared" si="20"/>
      </c>
      <c r="D61" s="24">
        <f t="shared" si="21"/>
      </c>
      <c r="E61" s="26">
        <f t="shared" si="22"/>
        <v>999</v>
      </c>
      <c r="F61" s="18">
        <f t="shared" si="18"/>
        <v>0</v>
      </c>
      <c r="G61" s="79">
        <v>0</v>
      </c>
      <c r="H61" s="79">
        <v>0</v>
      </c>
      <c r="I61" s="85">
        <f t="shared" si="23"/>
        <v>0</v>
      </c>
      <c r="J61" s="82">
        <f t="shared" si="24"/>
        <v>0</v>
      </c>
      <c r="K61" s="70">
        <f t="shared" si="25"/>
        <v>0</v>
      </c>
      <c r="L61" s="70">
        <f t="shared" si="26"/>
        <v>0</v>
      </c>
      <c r="M61" s="26" t="str">
        <f t="shared" si="27"/>
        <v>true</v>
      </c>
      <c r="N61" s="84">
        <f t="shared" si="28"/>
        <v>0</v>
      </c>
      <c r="O61" s="26">
        <f t="shared" si="29"/>
        <v>0</v>
      </c>
      <c r="P61" s="70">
        <f t="shared" si="30"/>
        <v>0</v>
      </c>
      <c r="Q61" s="70">
        <f t="shared" si="31"/>
        <v>0</v>
      </c>
      <c r="R61" s="62">
        <f t="shared" si="32"/>
        <v>0</v>
      </c>
      <c r="S61" s="62">
        <f t="shared" si="33"/>
        <v>0</v>
      </c>
      <c r="T61" s="55"/>
      <c r="U61" s="56"/>
      <c r="V61" s="86">
        <f t="shared" si="34"/>
      </c>
      <c r="W61" s="76">
        <f ca="1" t="shared" si="35"/>
      </c>
      <c r="X61" s="76">
        <f t="shared" si="36"/>
      </c>
      <c r="Y61" s="21"/>
      <c r="Z61" s="21"/>
      <c r="AA61" s="24"/>
      <c r="AB61" s="24"/>
      <c r="AG61" s="32"/>
      <c r="AH61" s="28"/>
    </row>
    <row r="62" spans="1:34" ht="12.75" hidden="1">
      <c r="A62" s="61">
        <f t="shared" si="19"/>
      </c>
      <c r="B62" s="20" t="s">
        <v>159</v>
      </c>
      <c r="C62" s="24">
        <f t="shared" si="20"/>
      </c>
      <c r="D62" s="24">
        <f t="shared" si="21"/>
      </c>
      <c r="E62" s="26">
        <f t="shared" si="22"/>
        <v>999</v>
      </c>
      <c r="F62" s="18">
        <f t="shared" si="18"/>
        <v>0</v>
      </c>
      <c r="G62" s="79">
        <v>0</v>
      </c>
      <c r="H62" s="79">
        <v>0</v>
      </c>
      <c r="I62" s="85">
        <f t="shared" si="23"/>
        <v>0</v>
      </c>
      <c r="J62" s="82">
        <f t="shared" si="24"/>
        <v>0</v>
      </c>
      <c r="K62" s="70">
        <f t="shared" si="25"/>
        <v>0</v>
      </c>
      <c r="L62" s="70">
        <f t="shared" si="26"/>
        <v>0</v>
      </c>
      <c r="M62" s="26" t="str">
        <f t="shared" si="27"/>
        <v>true</v>
      </c>
      <c r="N62" s="84">
        <f t="shared" si="28"/>
        <v>0</v>
      </c>
      <c r="O62" s="26">
        <f t="shared" si="29"/>
        <v>0</v>
      </c>
      <c r="P62" s="70">
        <f t="shared" si="30"/>
        <v>0</v>
      </c>
      <c r="Q62" s="70">
        <f t="shared" si="31"/>
        <v>0</v>
      </c>
      <c r="R62" s="62">
        <f t="shared" si="32"/>
        <v>0</v>
      </c>
      <c r="S62" s="62">
        <f t="shared" si="33"/>
        <v>0</v>
      </c>
      <c r="T62" s="55"/>
      <c r="U62" s="56"/>
      <c r="V62" s="86">
        <f t="shared" si="34"/>
      </c>
      <c r="W62" s="76">
        <f ca="1" t="shared" si="35"/>
      </c>
      <c r="X62" s="76">
        <f t="shared" si="36"/>
      </c>
      <c r="Y62" s="21"/>
      <c r="Z62" s="21"/>
      <c r="AA62" s="24"/>
      <c r="AB62" s="24"/>
      <c r="AG62" s="32"/>
      <c r="AH62" s="28"/>
    </row>
    <row r="63" spans="1:34" ht="12.75" hidden="1">
      <c r="A63" s="61">
        <f t="shared" si="19"/>
      </c>
      <c r="B63" s="20" t="s">
        <v>159</v>
      </c>
      <c r="C63" s="24">
        <f t="shared" si="20"/>
      </c>
      <c r="D63" s="24">
        <f t="shared" si="21"/>
      </c>
      <c r="E63" s="26">
        <f t="shared" si="22"/>
        <v>999</v>
      </c>
      <c r="F63" s="18">
        <f t="shared" si="18"/>
        <v>0</v>
      </c>
      <c r="G63" s="79">
        <v>0</v>
      </c>
      <c r="H63" s="79">
        <v>0</v>
      </c>
      <c r="I63" s="85">
        <f t="shared" si="23"/>
        <v>0</v>
      </c>
      <c r="J63" s="82">
        <f t="shared" si="24"/>
        <v>0</v>
      </c>
      <c r="K63" s="70">
        <f t="shared" si="25"/>
        <v>0</v>
      </c>
      <c r="L63" s="70">
        <f t="shared" si="26"/>
        <v>0</v>
      </c>
      <c r="M63" s="26" t="str">
        <f t="shared" si="27"/>
        <v>true</v>
      </c>
      <c r="N63" s="84">
        <f t="shared" si="28"/>
        <v>0</v>
      </c>
      <c r="O63" s="26">
        <f t="shared" si="29"/>
        <v>0</v>
      </c>
      <c r="P63" s="70">
        <f t="shared" si="30"/>
        <v>0</v>
      </c>
      <c r="Q63" s="70">
        <f t="shared" si="31"/>
        <v>0</v>
      </c>
      <c r="R63" s="62">
        <f t="shared" si="32"/>
        <v>0</v>
      </c>
      <c r="S63" s="62">
        <f t="shared" si="33"/>
        <v>0</v>
      </c>
      <c r="T63" s="55"/>
      <c r="U63" s="56"/>
      <c r="V63" s="86">
        <f t="shared" si="34"/>
      </c>
      <c r="W63" s="76">
        <f ca="1" t="shared" si="35"/>
      </c>
      <c r="X63" s="76">
        <f t="shared" si="36"/>
      </c>
      <c r="Y63" s="21"/>
      <c r="Z63" s="21"/>
      <c r="AA63" s="24"/>
      <c r="AB63" s="24"/>
      <c r="AG63" s="32"/>
      <c r="AH63" s="28"/>
    </row>
    <row r="64" spans="1:34" ht="12.75" hidden="1">
      <c r="A64" s="61">
        <f t="shared" si="19"/>
      </c>
      <c r="B64" s="20" t="s">
        <v>159</v>
      </c>
      <c r="C64" s="24">
        <f t="shared" si="20"/>
      </c>
      <c r="D64" s="24">
        <f t="shared" si="21"/>
      </c>
      <c r="E64" s="26">
        <f t="shared" si="22"/>
        <v>999</v>
      </c>
      <c r="F64" s="18">
        <f t="shared" si="18"/>
        <v>0</v>
      </c>
      <c r="G64" s="79">
        <v>0</v>
      </c>
      <c r="H64" s="79">
        <v>0</v>
      </c>
      <c r="I64" s="85">
        <f t="shared" si="23"/>
        <v>0</v>
      </c>
      <c r="J64" s="82">
        <f t="shared" si="24"/>
        <v>0</v>
      </c>
      <c r="K64" s="70">
        <f t="shared" si="25"/>
        <v>0</v>
      </c>
      <c r="L64" s="70">
        <f t="shared" si="26"/>
        <v>0</v>
      </c>
      <c r="M64" s="26" t="str">
        <f t="shared" si="27"/>
        <v>true</v>
      </c>
      <c r="N64" s="84">
        <f t="shared" si="28"/>
        <v>0</v>
      </c>
      <c r="O64" s="26">
        <f t="shared" si="29"/>
        <v>0</v>
      </c>
      <c r="P64" s="70">
        <f t="shared" si="30"/>
        <v>0</v>
      </c>
      <c r="Q64" s="70">
        <f t="shared" si="31"/>
        <v>0</v>
      </c>
      <c r="R64" s="62">
        <f t="shared" si="32"/>
        <v>0</v>
      </c>
      <c r="S64" s="62">
        <f t="shared" si="33"/>
        <v>0</v>
      </c>
      <c r="T64" s="55"/>
      <c r="U64" s="56"/>
      <c r="V64" s="86">
        <f t="shared" si="34"/>
      </c>
      <c r="W64" s="76">
        <f ca="1" t="shared" si="35"/>
      </c>
      <c r="X64" s="76">
        <f t="shared" si="36"/>
      </c>
      <c r="Y64" s="21"/>
      <c r="Z64" s="21"/>
      <c r="AA64" s="24"/>
      <c r="AB64" s="24"/>
      <c r="AG64" s="32"/>
      <c r="AH64" s="28"/>
    </row>
    <row r="65" spans="1:34" ht="12.75" hidden="1">
      <c r="A65" s="61">
        <f t="shared" si="19"/>
      </c>
      <c r="B65" s="20" t="s">
        <v>159</v>
      </c>
      <c r="C65" s="24">
        <f t="shared" si="20"/>
      </c>
      <c r="D65" s="24">
        <f t="shared" si="21"/>
      </c>
      <c r="E65" s="26">
        <f t="shared" si="22"/>
        <v>999</v>
      </c>
      <c r="F65" s="18">
        <f t="shared" si="18"/>
        <v>0</v>
      </c>
      <c r="G65" s="79">
        <v>0</v>
      </c>
      <c r="H65" s="79">
        <v>0</v>
      </c>
      <c r="I65" s="85">
        <f t="shared" si="23"/>
        <v>0</v>
      </c>
      <c r="J65" s="82">
        <f t="shared" si="24"/>
        <v>0</v>
      </c>
      <c r="K65" s="70">
        <f t="shared" si="25"/>
        <v>0</v>
      </c>
      <c r="L65" s="70">
        <f t="shared" si="26"/>
        <v>0</v>
      </c>
      <c r="M65" s="26" t="str">
        <f t="shared" si="27"/>
        <v>true</v>
      </c>
      <c r="N65" s="84">
        <f t="shared" si="28"/>
        <v>0</v>
      </c>
      <c r="O65" s="26">
        <f t="shared" si="29"/>
        <v>0</v>
      </c>
      <c r="P65" s="70">
        <f t="shared" si="30"/>
        <v>0</v>
      </c>
      <c r="Q65" s="70">
        <f t="shared" si="31"/>
        <v>0</v>
      </c>
      <c r="R65" s="62">
        <f t="shared" si="32"/>
        <v>0</v>
      </c>
      <c r="S65" s="62">
        <f t="shared" si="33"/>
        <v>0</v>
      </c>
      <c r="T65" s="55"/>
      <c r="U65" s="56"/>
      <c r="V65" s="86">
        <f t="shared" si="34"/>
      </c>
      <c r="W65" s="76">
        <f ca="1" t="shared" si="35"/>
      </c>
      <c r="X65" s="76">
        <f t="shared" si="36"/>
      </c>
      <c r="Y65" s="21"/>
      <c r="Z65" s="21"/>
      <c r="AA65" s="24"/>
      <c r="AB65" s="24"/>
      <c r="AG65" s="32"/>
      <c r="AH65" s="28"/>
    </row>
    <row r="66" spans="1:34" ht="12.75" hidden="1">
      <c r="A66" s="61">
        <f t="shared" si="19"/>
      </c>
      <c r="B66" s="20" t="s">
        <v>159</v>
      </c>
      <c r="C66" s="24">
        <f t="shared" si="20"/>
      </c>
      <c r="D66" s="24">
        <f t="shared" si="21"/>
      </c>
      <c r="E66" s="26">
        <f t="shared" si="22"/>
        <v>999</v>
      </c>
      <c r="F66" s="18">
        <f t="shared" si="18"/>
        <v>0</v>
      </c>
      <c r="G66" s="79">
        <v>0</v>
      </c>
      <c r="H66" s="79">
        <v>0</v>
      </c>
      <c r="I66" s="85">
        <f t="shared" si="23"/>
        <v>0</v>
      </c>
      <c r="J66" s="82">
        <f t="shared" si="24"/>
        <v>0</v>
      </c>
      <c r="K66" s="70">
        <f t="shared" si="25"/>
        <v>0</v>
      </c>
      <c r="L66" s="70">
        <f t="shared" si="26"/>
        <v>0</v>
      </c>
      <c r="M66" s="26" t="str">
        <f t="shared" si="27"/>
        <v>true</v>
      </c>
      <c r="N66" s="84">
        <f t="shared" si="28"/>
        <v>0</v>
      </c>
      <c r="O66" s="26">
        <f t="shared" si="29"/>
        <v>0</v>
      </c>
      <c r="P66" s="70">
        <f t="shared" si="30"/>
        <v>0</v>
      </c>
      <c r="Q66" s="70">
        <f t="shared" si="31"/>
        <v>0</v>
      </c>
      <c r="R66" s="62">
        <f t="shared" si="32"/>
        <v>0</v>
      </c>
      <c r="S66" s="62">
        <f t="shared" si="33"/>
        <v>0</v>
      </c>
      <c r="T66" s="55"/>
      <c r="U66" s="56"/>
      <c r="V66" s="86">
        <f t="shared" si="34"/>
      </c>
      <c r="W66" s="76">
        <f ca="1" t="shared" si="35"/>
      </c>
      <c r="X66" s="76">
        <f t="shared" si="36"/>
      </c>
      <c r="Y66" s="21"/>
      <c r="Z66" s="21"/>
      <c r="AA66" s="24"/>
      <c r="AB66" s="24"/>
      <c r="AG66" s="32"/>
      <c r="AH66" s="28"/>
    </row>
    <row r="67" spans="1:34" ht="12.75" hidden="1">
      <c r="A67" s="61">
        <f t="shared" si="19"/>
      </c>
      <c r="B67" s="20" t="s">
        <v>159</v>
      </c>
      <c r="C67" s="24">
        <f t="shared" si="20"/>
      </c>
      <c r="D67" s="24">
        <f t="shared" si="21"/>
      </c>
      <c r="E67" s="26">
        <f t="shared" si="22"/>
        <v>999</v>
      </c>
      <c r="F67" s="18">
        <f t="shared" si="18"/>
        <v>0</v>
      </c>
      <c r="G67" s="79">
        <v>0</v>
      </c>
      <c r="H67" s="79">
        <v>0</v>
      </c>
      <c r="I67" s="85">
        <f t="shared" si="23"/>
        <v>0</v>
      </c>
      <c r="J67" s="82">
        <f t="shared" si="24"/>
        <v>0</v>
      </c>
      <c r="K67" s="70">
        <f t="shared" si="25"/>
        <v>0</v>
      </c>
      <c r="L67" s="70">
        <f t="shared" si="26"/>
        <v>0</v>
      </c>
      <c r="M67" s="26" t="str">
        <f t="shared" si="27"/>
        <v>true</v>
      </c>
      <c r="N67" s="84">
        <f t="shared" si="28"/>
        <v>0</v>
      </c>
      <c r="O67" s="26">
        <f t="shared" si="29"/>
        <v>0</v>
      </c>
      <c r="P67" s="70">
        <f t="shared" si="30"/>
        <v>0</v>
      </c>
      <c r="Q67" s="70">
        <f t="shared" si="31"/>
        <v>0</v>
      </c>
      <c r="R67" s="62">
        <f t="shared" si="32"/>
        <v>0</v>
      </c>
      <c r="S67" s="62">
        <f t="shared" si="33"/>
        <v>0</v>
      </c>
      <c r="T67" s="55"/>
      <c r="U67" s="56"/>
      <c r="V67" s="86">
        <f t="shared" si="34"/>
      </c>
      <c r="W67" s="76">
        <f ca="1" t="shared" si="35"/>
      </c>
      <c r="X67" s="76">
        <f t="shared" si="36"/>
      </c>
      <c r="Y67" s="21"/>
      <c r="Z67" s="21"/>
      <c r="AA67" s="24"/>
      <c r="AB67" s="24"/>
      <c r="AG67" s="32"/>
      <c r="AH67" s="28"/>
    </row>
    <row r="68" spans="1:34" ht="12.75" hidden="1">
      <c r="A68" s="61">
        <f t="shared" si="19"/>
      </c>
      <c r="B68" s="20" t="s">
        <v>159</v>
      </c>
      <c r="C68" s="24">
        <f t="shared" si="20"/>
      </c>
      <c r="D68" s="24">
        <f t="shared" si="21"/>
      </c>
      <c r="E68" s="26">
        <f t="shared" si="22"/>
        <v>999</v>
      </c>
      <c r="F68" s="18">
        <f t="shared" si="18"/>
        <v>0</v>
      </c>
      <c r="G68" s="79">
        <v>0</v>
      </c>
      <c r="H68" s="79">
        <v>0</v>
      </c>
      <c r="I68" s="85">
        <f t="shared" si="23"/>
        <v>0</v>
      </c>
      <c r="J68" s="82">
        <f t="shared" si="24"/>
        <v>0</v>
      </c>
      <c r="K68" s="70">
        <f t="shared" si="25"/>
        <v>0</v>
      </c>
      <c r="L68" s="70">
        <f t="shared" si="26"/>
        <v>0</v>
      </c>
      <c r="M68" s="26" t="str">
        <f t="shared" si="27"/>
        <v>true</v>
      </c>
      <c r="N68" s="84">
        <f t="shared" si="28"/>
        <v>0</v>
      </c>
      <c r="O68" s="26">
        <f t="shared" si="29"/>
        <v>0</v>
      </c>
      <c r="P68" s="70">
        <f t="shared" si="30"/>
        <v>0</v>
      </c>
      <c r="Q68" s="70">
        <f t="shared" si="31"/>
        <v>0</v>
      </c>
      <c r="R68" s="62">
        <f t="shared" si="32"/>
        <v>0</v>
      </c>
      <c r="S68" s="62">
        <f t="shared" si="33"/>
        <v>0</v>
      </c>
      <c r="T68" s="55"/>
      <c r="U68" s="56"/>
      <c r="V68" s="86">
        <f t="shared" si="34"/>
      </c>
      <c r="W68" s="76">
        <f ca="1" t="shared" si="35"/>
      </c>
      <c r="X68" s="76">
        <f t="shared" si="36"/>
      </c>
      <c r="Y68" s="21"/>
      <c r="Z68" s="21"/>
      <c r="AA68" s="24"/>
      <c r="AB68" s="24"/>
      <c r="AG68" s="32"/>
      <c r="AH68" s="28"/>
    </row>
    <row r="69" spans="1:34" ht="12.75" hidden="1">
      <c r="A69" s="61">
        <f t="shared" si="19"/>
      </c>
      <c r="B69" s="20" t="s">
        <v>159</v>
      </c>
      <c r="C69" s="24">
        <f t="shared" si="20"/>
      </c>
      <c r="D69" s="24">
        <f t="shared" si="21"/>
      </c>
      <c r="E69" s="26">
        <f t="shared" si="22"/>
        <v>999</v>
      </c>
      <c r="F69" s="18">
        <f t="shared" si="18"/>
        <v>0</v>
      </c>
      <c r="G69" s="79">
        <v>0</v>
      </c>
      <c r="H69" s="79">
        <v>0</v>
      </c>
      <c r="I69" s="85">
        <f t="shared" si="23"/>
        <v>0</v>
      </c>
      <c r="J69" s="82">
        <f t="shared" si="24"/>
        <v>0</v>
      </c>
      <c r="K69" s="70">
        <f t="shared" si="25"/>
        <v>0</v>
      </c>
      <c r="L69" s="70">
        <f t="shared" si="26"/>
        <v>0</v>
      </c>
      <c r="M69" s="26" t="str">
        <f t="shared" si="27"/>
        <v>true</v>
      </c>
      <c r="N69" s="84">
        <f t="shared" si="28"/>
        <v>0</v>
      </c>
      <c r="O69" s="26">
        <f t="shared" si="29"/>
        <v>0</v>
      </c>
      <c r="P69" s="70">
        <f t="shared" si="30"/>
        <v>0</v>
      </c>
      <c r="Q69" s="70">
        <f t="shared" si="31"/>
        <v>0</v>
      </c>
      <c r="R69" s="62">
        <f t="shared" si="32"/>
        <v>0</v>
      </c>
      <c r="S69" s="62">
        <f t="shared" si="33"/>
        <v>0</v>
      </c>
      <c r="T69" s="55"/>
      <c r="U69" s="56"/>
      <c r="V69" s="86">
        <f t="shared" si="34"/>
      </c>
      <c r="W69" s="76">
        <f ca="1" t="shared" si="35"/>
      </c>
      <c r="X69" s="76">
        <f t="shared" si="36"/>
      </c>
      <c r="Y69" s="21"/>
      <c r="Z69" s="21"/>
      <c r="AA69" s="24"/>
      <c r="AB69" s="24"/>
      <c r="AG69" s="32"/>
      <c r="AH69" s="28"/>
    </row>
    <row r="70" spans="1:34" ht="12.75" hidden="1">
      <c r="A70" s="61">
        <f t="shared" si="19"/>
      </c>
      <c r="B70" s="20" t="s">
        <v>159</v>
      </c>
      <c r="C70" s="24">
        <f t="shared" si="20"/>
      </c>
      <c r="D70" s="24">
        <f t="shared" si="21"/>
      </c>
      <c r="E70" s="26">
        <f t="shared" si="22"/>
        <v>999</v>
      </c>
      <c r="F70" s="18">
        <f t="shared" si="18"/>
        <v>0</v>
      </c>
      <c r="G70" s="79">
        <v>0</v>
      </c>
      <c r="H70" s="79">
        <v>0</v>
      </c>
      <c r="I70" s="85">
        <f t="shared" si="23"/>
        <v>0</v>
      </c>
      <c r="J70" s="82">
        <f t="shared" si="24"/>
        <v>0</v>
      </c>
      <c r="K70" s="70">
        <f t="shared" si="25"/>
        <v>0</v>
      </c>
      <c r="L70" s="70">
        <f t="shared" si="26"/>
        <v>0</v>
      </c>
      <c r="M70" s="26" t="str">
        <f t="shared" si="27"/>
        <v>true</v>
      </c>
      <c r="N70" s="84">
        <f t="shared" si="28"/>
        <v>0</v>
      </c>
      <c r="O70" s="26">
        <f t="shared" si="29"/>
        <v>0</v>
      </c>
      <c r="P70" s="70">
        <f t="shared" si="30"/>
        <v>0</v>
      </c>
      <c r="Q70" s="70">
        <f t="shared" si="31"/>
        <v>0</v>
      </c>
      <c r="R70" s="62">
        <f t="shared" si="32"/>
        <v>0</v>
      </c>
      <c r="S70" s="62">
        <f t="shared" si="33"/>
        <v>0</v>
      </c>
      <c r="T70" s="55"/>
      <c r="U70" s="56"/>
      <c r="V70" s="86">
        <f t="shared" si="34"/>
      </c>
      <c r="W70" s="76">
        <f ca="1" t="shared" si="35"/>
      </c>
      <c r="X70" s="76">
        <f t="shared" si="36"/>
      </c>
      <c r="Y70" s="21"/>
      <c r="Z70" s="21"/>
      <c r="AA70" s="24"/>
      <c r="AB70" s="24"/>
      <c r="AG70" s="32"/>
      <c r="AH70" s="28"/>
    </row>
    <row r="71" spans="1:34" ht="12.75" hidden="1">
      <c r="A71" s="61">
        <f t="shared" si="19"/>
      </c>
      <c r="B71" s="20" t="s">
        <v>159</v>
      </c>
      <c r="C71" s="24">
        <f t="shared" si="20"/>
      </c>
      <c r="D71" s="24">
        <f t="shared" si="21"/>
      </c>
      <c r="E71" s="26">
        <f t="shared" si="22"/>
        <v>999</v>
      </c>
      <c r="F71" s="18">
        <f t="shared" si="18"/>
        <v>0</v>
      </c>
      <c r="G71" s="79">
        <v>0</v>
      </c>
      <c r="H71" s="79">
        <v>0</v>
      </c>
      <c r="I71" s="85">
        <f t="shared" si="23"/>
        <v>0</v>
      </c>
      <c r="J71" s="82">
        <f t="shared" si="24"/>
        <v>0</v>
      </c>
      <c r="K71" s="70">
        <f t="shared" si="25"/>
        <v>0</v>
      </c>
      <c r="L71" s="70">
        <f t="shared" si="26"/>
        <v>0</v>
      </c>
      <c r="M71" s="26" t="str">
        <f t="shared" si="27"/>
        <v>true</v>
      </c>
      <c r="N71" s="84">
        <f t="shared" si="28"/>
        <v>0</v>
      </c>
      <c r="O71" s="26">
        <f t="shared" si="29"/>
        <v>0</v>
      </c>
      <c r="P71" s="70">
        <f t="shared" si="30"/>
        <v>0</v>
      </c>
      <c r="Q71" s="70">
        <f t="shared" si="31"/>
        <v>0</v>
      </c>
      <c r="R71" s="62">
        <f t="shared" si="32"/>
        <v>0</v>
      </c>
      <c r="S71" s="62">
        <f t="shared" si="33"/>
        <v>0</v>
      </c>
      <c r="T71" s="55"/>
      <c r="U71" s="56"/>
      <c r="V71" s="86">
        <f t="shared" si="34"/>
      </c>
      <c r="W71" s="76">
        <f ca="1" t="shared" si="35"/>
      </c>
      <c r="X71" s="76">
        <f t="shared" si="36"/>
      </c>
      <c r="Y71" s="21"/>
      <c r="Z71" s="21"/>
      <c r="AA71" s="24"/>
      <c r="AB71" s="24"/>
      <c r="AG71" s="32"/>
      <c r="AH71" s="28"/>
    </row>
    <row r="72" spans="1:34" ht="12.75" hidden="1">
      <c r="A72" s="61">
        <f t="shared" si="19"/>
      </c>
      <c r="B72" s="20" t="s">
        <v>159</v>
      </c>
      <c r="C72" s="24">
        <f t="shared" si="20"/>
      </c>
      <c r="D72" s="24">
        <f t="shared" si="21"/>
      </c>
      <c r="E72" s="26">
        <f t="shared" si="22"/>
        <v>999</v>
      </c>
      <c r="F72" s="18">
        <f t="shared" si="18"/>
        <v>0</v>
      </c>
      <c r="G72" s="79">
        <v>0</v>
      </c>
      <c r="H72" s="79">
        <v>0</v>
      </c>
      <c r="I72" s="85">
        <f t="shared" si="23"/>
        <v>0</v>
      </c>
      <c r="J72" s="82">
        <f t="shared" si="24"/>
        <v>0</v>
      </c>
      <c r="K72" s="70">
        <f t="shared" si="25"/>
        <v>0</v>
      </c>
      <c r="L72" s="70">
        <f t="shared" si="26"/>
        <v>0</v>
      </c>
      <c r="M72" s="26" t="str">
        <f t="shared" si="27"/>
        <v>true</v>
      </c>
      <c r="N72" s="84">
        <f t="shared" si="28"/>
        <v>0</v>
      </c>
      <c r="O72" s="26">
        <f t="shared" si="29"/>
        <v>0</v>
      </c>
      <c r="P72" s="70">
        <f t="shared" si="30"/>
        <v>0</v>
      </c>
      <c r="Q72" s="70">
        <f t="shared" si="31"/>
        <v>0</v>
      </c>
      <c r="R72" s="62">
        <f t="shared" si="32"/>
        <v>0</v>
      </c>
      <c r="S72" s="62">
        <f t="shared" si="33"/>
        <v>0</v>
      </c>
      <c r="T72" s="55"/>
      <c r="U72" s="56"/>
      <c r="V72" s="86">
        <f t="shared" si="34"/>
      </c>
      <c r="W72" s="76">
        <f ca="1" t="shared" si="35"/>
      </c>
      <c r="X72" s="76">
        <f t="shared" si="36"/>
      </c>
      <c r="Y72" s="21"/>
      <c r="Z72" s="21"/>
      <c r="AA72" s="24"/>
      <c r="AB72" s="24"/>
      <c r="AG72" s="32"/>
      <c r="AH72" s="28"/>
    </row>
    <row r="73" spans="1:34" ht="12.75" hidden="1">
      <c r="A73" s="61">
        <f t="shared" si="19"/>
      </c>
      <c r="B73" s="20" t="s">
        <v>159</v>
      </c>
      <c r="C73" s="24">
        <f t="shared" si="20"/>
      </c>
      <c r="D73" s="24">
        <f t="shared" si="21"/>
      </c>
      <c r="E73" s="26">
        <f t="shared" si="22"/>
        <v>999</v>
      </c>
      <c r="F73" s="18">
        <f t="shared" si="18"/>
        <v>0</v>
      </c>
      <c r="G73" s="79">
        <v>0</v>
      </c>
      <c r="H73" s="79">
        <v>0</v>
      </c>
      <c r="I73" s="85">
        <f t="shared" si="23"/>
        <v>0</v>
      </c>
      <c r="J73" s="82">
        <f t="shared" si="24"/>
        <v>0</v>
      </c>
      <c r="K73" s="70">
        <f t="shared" si="25"/>
        <v>0</v>
      </c>
      <c r="L73" s="70">
        <f t="shared" si="26"/>
        <v>0</v>
      </c>
      <c r="M73" s="26" t="str">
        <f t="shared" si="27"/>
        <v>true</v>
      </c>
      <c r="N73" s="84">
        <f t="shared" si="28"/>
        <v>0</v>
      </c>
      <c r="O73" s="26">
        <f t="shared" si="29"/>
        <v>0</v>
      </c>
      <c r="P73" s="70">
        <f t="shared" si="30"/>
        <v>0</v>
      </c>
      <c r="Q73" s="70">
        <f t="shared" si="31"/>
        <v>0</v>
      </c>
      <c r="R73" s="62">
        <f t="shared" si="32"/>
        <v>0</v>
      </c>
      <c r="S73" s="62">
        <f t="shared" si="33"/>
        <v>0</v>
      </c>
      <c r="T73" s="55"/>
      <c r="U73" s="56"/>
      <c r="V73" s="86">
        <f t="shared" si="34"/>
      </c>
      <c r="W73" s="76">
        <f ca="1" t="shared" si="35"/>
      </c>
      <c r="X73" s="76">
        <f t="shared" si="36"/>
      </c>
      <c r="Y73" s="21"/>
      <c r="Z73" s="21"/>
      <c r="AA73" s="24"/>
      <c r="AB73" s="24"/>
      <c r="AG73" s="32"/>
      <c r="AH73" s="28"/>
    </row>
    <row r="74" spans="1:34" ht="12.75" hidden="1">
      <c r="A74" s="61">
        <f t="shared" si="19"/>
      </c>
      <c r="B74" s="20" t="s">
        <v>159</v>
      </c>
      <c r="C74" s="24">
        <f t="shared" si="20"/>
      </c>
      <c r="D74" s="24">
        <f t="shared" si="21"/>
      </c>
      <c r="E74" s="26">
        <f t="shared" si="22"/>
        <v>999</v>
      </c>
      <c r="F74" s="18">
        <f t="shared" si="18"/>
        <v>0</v>
      </c>
      <c r="G74" s="79">
        <v>0</v>
      </c>
      <c r="H74" s="79">
        <v>0</v>
      </c>
      <c r="I74" s="85">
        <f t="shared" si="23"/>
        <v>0</v>
      </c>
      <c r="J74" s="82">
        <f t="shared" si="24"/>
        <v>0</v>
      </c>
      <c r="K74" s="70">
        <f t="shared" si="25"/>
        <v>0</v>
      </c>
      <c r="L74" s="70">
        <f t="shared" si="26"/>
        <v>0</v>
      </c>
      <c r="M74" s="26" t="str">
        <f t="shared" si="27"/>
        <v>true</v>
      </c>
      <c r="N74" s="84">
        <f t="shared" si="28"/>
        <v>0</v>
      </c>
      <c r="O74" s="26">
        <f t="shared" si="29"/>
        <v>0</v>
      </c>
      <c r="P74" s="70">
        <f t="shared" si="30"/>
        <v>0</v>
      </c>
      <c r="Q74" s="70">
        <f t="shared" si="31"/>
        <v>0</v>
      </c>
      <c r="R74" s="62">
        <f t="shared" si="32"/>
        <v>0</v>
      </c>
      <c r="S74" s="62">
        <f t="shared" si="33"/>
        <v>0</v>
      </c>
      <c r="T74" s="55"/>
      <c r="U74" s="56"/>
      <c r="V74" s="86">
        <f t="shared" si="34"/>
      </c>
      <c r="W74" s="76">
        <f ca="1" t="shared" si="35"/>
      </c>
      <c r="X74" s="76">
        <f t="shared" si="36"/>
      </c>
      <c r="Y74" s="21"/>
      <c r="Z74" s="21"/>
      <c r="AA74" s="24"/>
      <c r="AB74" s="24"/>
      <c r="AG74" s="32"/>
      <c r="AH74" s="28"/>
    </row>
    <row r="75" spans="1:34" ht="12.75" hidden="1">
      <c r="A75" s="61">
        <f t="shared" si="19"/>
      </c>
      <c r="B75" s="20" t="s">
        <v>159</v>
      </c>
      <c r="C75" s="24">
        <f t="shared" si="20"/>
      </c>
      <c r="D75" s="24">
        <f t="shared" si="21"/>
      </c>
      <c r="E75" s="26">
        <f t="shared" si="22"/>
        <v>999</v>
      </c>
      <c r="F75" s="18">
        <f t="shared" si="18"/>
        <v>0</v>
      </c>
      <c r="G75" s="79">
        <v>0</v>
      </c>
      <c r="H75" s="79">
        <v>0</v>
      </c>
      <c r="I75" s="85">
        <f t="shared" si="23"/>
        <v>0</v>
      </c>
      <c r="J75" s="82">
        <f t="shared" si="24"/>
        <v>0</v>
      </c>
      <c r="K75" s="70">
        <f t="shared" si="25"/>
        <v>0</v>
      </c>
      <c r="L75" s="70">
        <f t="shared" si="26"/>
        <v>0</v>
      </c>
      <c r="M75" s="26" t="str">
        <f t="shared" si="27"/>
        <v>true</v>
      </c>
      <c r="N75" s="84">
        <f t="shared" si="28"/>
        <v>0</v>
      </c>
      <c r="O75" s="26">
        <f t="shared" si="29"/>
        <v>0</v>
      </c>
      <c r="P75" s="70">
        <f t="shared" si="30"/>
        <v>0</v>
      </c>
      <c r="Q75" s="70">
        <f t="shared" si="31"/>
        <v>0</v>
      </c>
      <c r="R75" s="62">
        <f t="shared" si="32"/>
        <v>0</v>
      </c>
      <c r="S75" s="62">
        <f t="shared" si="33"/>
        <v>0</v>
      </c>
      <c r="T75" s="55"/>
      <c r="U75" s="56"/>
      <c r="V75" s="86">
        <f t="shared" si="34"/>
      </c>
      <c r="W75" s="76">
        <f ca="1" t="shared" si="35"/>
      </c>
      <c r="X75" s="76">
        <f t="shared" si="36"/>
      </c>
      <c r="Y75" s="21"/>
      <c r="Z75" s="21"/>
      <c r="AA75" s="24"/>
      <c r="AB75" s="24"/>
      <c r="AG75" s="32"/>
      <c r="AH75" s="28"/>
    </row>
    <row r="76" spans="1:34" ht="12.75" hidden="1">
      <c r="A76" s="61">
        <f t="shared" si="19"/>
      </c>
      <c r="B76" s="20" t="s">
        <v>159</v>
      </c>
      <c r="C76" s="24">
        <f t="shared" si="20"/>
      </c>
      <c r="D76" s="24">
        <f t="shared" si="21"/>
      </c>
      <c r="E76" s="26">
        <f t="shared" si="22"/>
        <v>999</v>
      </c>
      <c r="F76" s="18">
        <f t="shared" si="18"/>
        <v>0</v>
      </c>
      <c r="G76" s="79">
        <v>0</v>
      </c>
      <c r="H76" s="79">
        <v>0</v>
      </c>
      <c r="I76" s="85">
        <f t="shared" si="23"/>
        <v>0</v>
      </c>
      <c r="J76" s="82">
        <f t="shared" si="24"/>
        <v>0</v>
      </c>
      <c r="K76" s="70">
        <f t="shared" si="25"/>
        <v>0</v>
      </c>
      <c r="L76" s="70">
        <f t="shared" si="26"/>
        <v>0</v>
      </c>
      <c r="M76" s="26" t="str">
        <f t="shared" si="27"/>
        <v>true</v>
      </c>
      <c r="N76" s="84">
        <f t="shared" si="28"/>
        <v>0</v>
      </c>
      <c r="O76" s="26">
        <f t="shared" si="29"/>
        <v>0</v>
      </c>
      <c r="P76" s="70">
        <f t="shared" si="30"/>
        <v>0</v>
      </c>
      <c r="Q76" s="70">
        <f t="shared" si="31"/>
        <v>0</v>
      </c>
      <c r="R76" s="62">
        <f t="shared" si="32"/>
        <v>0</v>
      </c>
      <c r="S76" s="62">
        <f t="shared" si="33"/>
        <v>0</v>
      </c>
      <c r="T76" s="55"/>
      <c r="U76" s="56"/>
      <c r="V76" s="86">
        <f t="shared" si="34"/>
      </c>
      <c r="W76" s="76">
        <f ca="1" t="shared" si="35"/>
      </c>
      <c r="X76" s="76">
        <f t="shared" si="36"/>
      </c>
      <c r="Y76" s="21"/>
      <c r="Z76" s="21"/>
      <c r="AA76" s="24"/>
      <c r="AB76" s="24"/>
      <c r="AG76" s="32"/>
      <c r="AH76" s="28"/>
    </row>
    <row r="77" spans="1:34" ht="12.75">
      <c r="A77" s="24"/>
      <c r="B77" s="24"/>
      <c r="E77" s="24"/>
      <c r="F77" s="24"/>
      <c r="I77" s="24"/>
      <c r="J77" s="26"/>
      <c r="X77" s="24"/>
      <c r="AA77" s="24"/>
      <c r="AB77" s="24"/>
      <c r="AG77" s="32"/>
      <c r="AH77" s="28"/>
    </row>
    <row r="78" spans="1:34" ht="12.75">
      <c r="A78" s="21" t="s">
        <v>141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78"/>
      <c r="AA78" s="24"/>
      <c r="AB78" s="24"/>
      <c r="AG78" s="32"/>
      <c r="AH78" s="28"/>
    </row>
    <row r="79" spans="1:34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78"/>
      <c r="AA79" s="24"/>
      <c r="AB79" s="24"/>
      <c r="AG79" s="32"/>
      <c r="AH79" s="28"/>
    </row>
    <row r="80" spans="1:34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78"/>
      <c r="AA80" s="24"/>
      <c r="AB80" s="24"/>
      <c r="AG80" s="32"/>
      <c r="AH80" s="28"/>
    </row>
    <row r="81" spans="1:34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78"/>
      <c r="AA81" s="24"/>
      <c r="AB81" s="24"/>
      <c r="AG81" s="32"/>
      <c r="AH81" s="28"/>
    </row>
    <row r="82" spans="1:34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78"/>
      <c r="AA82" s="24"/>
      <c r="AB82" s="24"/>
      <c r="AG82" s="32"/>
      <c r="AH82" s="28"/>
    </row>
    <row r="83" spans="1:34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78"/>
      <c r="AA83" s="24"/>
      <c r="AB83" s="24"/>
      <c r="AG83" s="32"/>
      <c r="AH83" s="28"/>
    </row>
    <row r="84" spans="1:34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78"/>
      <c r="AA84" s="24"/>
      <c r="AB84" s="24"/>
      <c r="AG84" s="32"/>
      <c r="AH84" s="28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78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78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78"/>
    </row>
    <row r="88" spans="1:26" ht="12.75">
      <c r="A88" s="21" t="s">
        <v>197</v>
      </c>
      <c r="B88" s="21"/>
      <c r="C88" s="122">
        <v>37745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78"/>
    </row>
    <row r="89" spans="1:26" ht="12.75">
      <c r="A89" s="21"/>
      <c r="B89" s="21"/>
      <c r="C89" s="13"/>
      <c r="D89" s="21"/>
      <c r="E89" s="21"/>
      <c r="F89" s="21"/>
      <c r="G89" s="13" t="s">
        <v>172</v>
      </c>
      <c r="H89" s="21"/>
      <c r="I89" s="21" t="s">
        <v>231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13" t="s">
        <v>173</v>
      </c>
      <c r="W89" s="13"/>
      <c r="X89" s="21" t="s">
        <v>230</v>
      </c>
      <c r="Y89" s="21"/>
      <c r="Z89" s="78"/>
    </row>
  </sheetData>
  <sheetProtection sheet="1" objects="1" scenarios="1"/>
  <mergeCells count="1">
    <mergeCell ref="F4:H4"/>
  </mergeCells>
  <dataValidations count="2">
    <dataValidation type="list" showInputMessage="1" showErrorMessage="1" error="Zadal jsi nesprávný typ letového úkolu. Vyber jej z rozbalovacího seznamu v buňce." sqref="G9">
      <formula1>"AAT,AST,PST,TDT"</formula1>
    </dataValidation>
    <dataValidation type="list" allowBlank="1" showErrorMessage="1" error="Z rozbalovacího seznamu vyber povolenou hodnotu." sqref="G10">
      <formula1>"Volný let na vzdálenost,Cat's Cradle,Návrat,Polygon,Trojúhelník,2-násobný oblet,3-násobný oblet,4-násobný oblet,5-násobný oblet"</formula1>
    </dataValidation>
  </dataValidations>
  <printOptions horizontalCentered="1"/>
  <pageMargins left="0.3937" right="0.3937" top="0.3937" bottom="0.5905" header="0.3149" footer="0.3149"/>
  <pageSetup fitToHeight="1" fitToWidth="1" horizontalDpi="600" verticalDpi="600" orientation="portrait" paperSize="9" scale="8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2">
    <pageSetUpPr fitToPage="1"/>
  </sheetPr>
  <dimension ref="A1:AH89"/>
  <sheetViews>
    <sheetView workbookViewId="0" topLeftCell="A22">
      <selection activeCell="F4" sqref="F4:H4"/>
    </sheetView>
  </sheetViews>
  <sheetFormatPr defaultColWidth="9.00390625" defaultRowHeight="12.75"/>
  <cols>
    <col min="1" max="1" width="4.875" style="26" customWidth="1"/>
    <col min="2" max="2" width="5.75390625" style="23" bestFit="1" customWidth="1"/>
    <col min="3" max="3" width="17.125" style="24" customWidth="1"/>
    <col min="4" max="4" width="8.75390625" style="24" customWidth="1"/>
    <col min="5" max="5" width="6.125" style="25" bestFit="1" customWidth="1"/>
    <col min="6" max="6" width="7.75390625" style="26" customWidth="1"/>
    <col min="7" max="7" width="10.00390625" style="24" customWidth="1"/>
    <col min="8" max="8" width="8.25390625" style="24" customWidth="1"/>
    <col min="9" max="9" width="7.625" style="28" customWidth="1"/>
    <col min="10" max="10" width="6.75390625" style="80" customWidth="1"/>
    <col min="11" max="19" width="6.75390625" style="26" hidden="1" customWidth="1"/>
    <col min="20" max="21" width="5.75390625" style="26" customWidth="1"/>
    <col min="22" max="23" width="5.75390625" style="24" customWidth="1"/>
    <col min="24" max="24" width="5.75390625" style="26" customWidth="1"/>
    <col min="25" max="25" width="8.75390625" style="24" customWidth="1"/>
    <col min="26" max="26" width="8.75390625" style="26" customWidth="1"/>
    <col min="27" max="27" width="6.00390625" style="28" customWidth="1"/>
    <col min="28" max="28" width="1.37890625" style="30" customWidth="1"/>
    <col min="29" max="29" width="9.125" style="26" customWidth="1"/>
    <col min="30" max="30" width="11.375" style="24" bestFit="1" customWidth="1"/>
    <col min="31" max="34" width="9.125" style="24" customWidth="1"/>
    <col min="35" max="35" width="7.625" style="24" bestFit="1" customWidth="1"/>
    <col min="36" max="16384" width="9.125" style="24" customWidth="1"/>
  </cols>
  <sheetData>
    <row r="1" spans="7:30" ht="12.75">
      <c r="G1" s="27" t="s">
        <v>154</v>
      </c>
      <c r="AD1" s="61" t="s">
        <v>138</v>
      </c>
    </row>
    <row r="2" spans="7:31" ht="15.75">
      <c r="G2" s="34" t="str">
        <f>Title1</f>
        <v>Orlíkovské přeháňky</v>
      </c>
      <c r="AC2" s="32" t="s">
        <v>12</v>
      </c>
      <c r="AD2" s="62">
        <v>1000</v>
      </c>
      <c r="AE2" s="57"/>
    </row>
    <row r="3" spans="7:31" ht="15.75">
      <c r="G3" s="34" t="str">
        <f>Title2</f>
        <v>Hronov 1.5.-11.5.2003</v>
      </c>
      <c r="AC3" s="32" t="s">
        <v>13</v>
      </c>
      <c r="AD3" s="62">
        <f>IF(ISERROR(D),0,5*D-250)</f>
        <v>294.02173913043475</v>
      </c>
      <c r="AE3" s="57"/>
    </row>
    <row r="4" spans="6:31" ht="12.75">
      <c r="F4" s="127" t="s">
        <v>263</v>
      </c>
      <c r="G4" s="127"/>
      <c r="H4" s="127"/>
      <c r="AC4" s="32" t="s">
        <v>125</v>
      </c>
      <c r="AD4" s="62">
        <f>IF(V&lt;=0,1000,400*D/V-200)</f>
        <v>1000</v>
      </c>
      <c r="AE4" s="57"/>
    </row>
    <row r="5" spans="1:31" s="65" customFormat="1" ht="12.75">
      <c r="A5" s="63"/>
      <c r="B5" s="64"/>
      <c r="E5" s="66"/>
      <c r="F5" s="24"/>
      <c r="G5" s="24"/>
      <c r="I5" s="67"/>
      <c r="J5" s="80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X5" s="63"/>
      <c r="Z5" s="63"/>
      <c r="AA5" s="67"/>
      <c r="AB5" s="30"/>
      <c r="AC5" s="32" t="s">
        <v>126</v>
      </c>
      <c r="AD5" s="54">
        <f>ROUND(MIN(Pmx),0)</f>
        <v>294</v>
      </c>
      <c r="AE5" s="68" t="s">
        <v>127</v>
      </c>
    </row>
    <row r="6" spans="1:31" s="65" customFormat="1" ht="12.75">
      <c r="A6" s="63"/>
      <c r="B6" s="64"/>
      <c r="E6" s="66"/>
      <c r="F6" s="69" t="s">
        <v>14</v>
      </c>
      <c r="G6" s="110">
        <v>2</v>
      </c>
      <c r="H6" s="111"/>
      <c r="I6" s="67"/>
      <c r="J6" s="80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X6" s="63"/>
      <c r="Z6" s="63"/>
      <c r="AA6" s="67"/>
      <c r="AB6" s="30"/>
      <c r="AC6" s="32"/>
      <c r="AD6" s="25"/>
      <c r="AE6" s="57"/>
    </row>
    <row r="7" spans="6:31" ht="12.75">
      <c r="F7" s="69" t="s">
        <v>15</v>
      </c>
      <c r="G7" s="14" t="s">
        <v>260</v>
      </c>
      <c r="H7" s="112"/>
      <c r="AC7" s="32" t="s">
        <v>128</v>
      </c>
      <c r="AD7" s="70">
        <f>IF(ISERROR(MAX(dh)),0,MAX(dh))</f>
        <v>108.80434782608695</v>
      </c>
      <c r="AE7" s="57" t="s">
        <v>133</v>
      </c>
    </row>
    <row r="8" spans="6:31" ht="12.75">
      <c r="F8" s="69" t="s">
        <v>21</v>
      </c>
      <c r="G8" s="15">
        <v>17</v>
      </c>
      <c r="H8" s="93">
        <f>IF(nxproc&gt;100,"Nesmysl - špatně zadaný počet závodníků, kteří provedli soutěžní vzlet !!!",IF(ISNUMBER(N),"","Zadej počet soutěžících, kteří provedli soutěžní vzlet !!!"))</f>
      </c>
      <c r="AC8" s="32" t="s">
        <v>129</v>
      </c>
      <c r="AD8" s="71">
        <f>IF(ISERROR(MAX(vh)),0,MAX(vh))</f>
        <v>0</v>
      </c>
      <c r="AE8" s="57" t="s">
        <v>134</v>
      </c>
    </row>
    <row r="9" spans="6:31" ht="12.75">
      <c r="F9" s="69" t="s">
        <v>185</v>
      </c>
      <c r="G9" s="16" t="s">
        <v>187</v>
      </c>
      <c r="H9" s="113" t="str">
        <f>IF(G9="AAT","Let ve stanovené oblasti (Assigned Area Task)",IF(G9="AST","Rychlostní let (Assigned Speed Task)",IF(G9="PST","Pilotem zvolený rychlostní let (Pilot Selected Task)",IF(G9="TDT","Volný let na vzdálenost (Cat's Cradle - Time Distance Task)",""))))</f>
        <v>Volný let na vzdálenost (Cat's Cradle - Time Distance Task)</v>
      </c>
      <c r="AC9" s="32" t="s">
        <v>18</v>
      </c>
      <c r="AD9" s="70">
        <f>IF(ISERROR(L*100/MIN(I)),0,L*100/MIN(I))</f>
        <v>131.71052631578948</v>
      </c>
      <c r="AE9" s="57" t="s">
        <v>164</v>
      </c>
    </row>
    <row r="10" spans="6:31" ht="12.75">
      <c r="F10" s="69" t="s">
        <v>16</v>
      </c>
      <c r="G10" s="16" t="s">
        <v>258</v>
      </c>
      <c r="K10" s="83"/>
      <c r="AC10" s="32" t="s">
        <v>20</v>
      </c>
      <c r="AD10" s="72">
        <f>IF(ISERROR(ny/N),0,ny/N)</f>
        <v>0</v>
      </c>
      <c r="AE10" s="57" t="s">
        <v>184</v>
      </c>
    </row>
    <row r="11" spans="6:31" ht="12.75">
      <c r="F11" s="69" t="s">
        <v>17</v>
      </c>
      <c r="G11" s="92">
        <v>100.1</v>
      </c>
      <c r="H11" s="94">
        <f>IF(ISNUMBER(L),"","Zadej délku letového úkolu !!!")</f>
      </c>
      <c r="AC11" s="32" t="s">
        <v>130</v>
      </c>
      <c r="AD11" s="25">
        <f>IF(V&lt;=0,0,COUNTIF(help,"true"))</f>
        <v>0</v>
      </c>
      <c r="AE11" s="57" t="s">
        <v>135</v>
      </c>
    </row>
    <row r="12" spans="6:31" ht="12.75">
      <c r="F12" s="69" t="s">
        <v>19</v>
      </c>
      <c r="G12" s="16" t="s">
        <v>259</v>
      </c>
      <c r="H12" s="113"/>
      <c r="AC12" s="32" t="s">
        <v>131</v>
      </c>
      <c r="AD12" s="25">
        <f>COUNTIF(dh,"&gt;=100")</f>
        <v>1</v>
      </c>
      <c r="AE12" s="57" t="s">
        <v>162</v>
      </c>
    </row>
    <row r="13" spans="1:31" s="38" customFormat="1" ht="12.75">
      <c r="A13" s="26"/>
      <c r="B13" s="23"/>
      <c r="C13" s="32"/>
      <c r="D13" s="24"/>
      <c r="E13" s="25"/>
      <c r="F13" s="26"/>
      <c r="G13" s="16"/>
      <c r="H13" s="24"/>
      <c r="I13" s="28"/>
      <c r="J13" s="8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4"/>
      <c r="W13" s="24"/>
      <c r="X13" s="26"/>
      <c r="Y13" s="24"/>
      <c r="Z13" s="26"/>
      <c r="AA13" s="41"/>
      <c r="AB13" s="40"/>
      <c r="AC13" s="32" t="s">
        <v>161</v>
      </c>
      <c r="AD13" s="25">
        <f>IF(ISERROR(nx/N*100),0,ROUND(nx/N*100,1))</f>
        <v>5.9</v>
      </c>
      <c r="AE13" s="57" t="s">
        <v>163</v>
      </c>
    </row>
    <row r="14" spans="1:31" ht="12.75">
      <c r="A14" s="38"/>
      <c r="B14" s="42" t="s">
        <v>140</v>
      </c>
      <c r="C14" s="58" t="str">
        <f>"Pmax = "&amp;Pm&amp;" b.     "&amp;"D = "&amp;ROUND(D,1)&amp;" km     "&amp;"V = "&amp;ROUND(V,2)&amp;" km/h     "&amp;"Lh = "&amp;ROUND(Lh,1)&amp;" km     "&amp;"n100 = "&amp;nx&amp;"     "&amp;"n100% = "&amp;nxproc&amp;" %     n2/3 = "&amp;ny&amp;"     Rn = "&amp;ROUND(Rn,4)&amp;"     f = "&amp;ROUND(f,4)</f>
        <v>Pmax = 294 b.     D = 108.8 km     V = 0 km/h     Lh = 131.7 km     n100 = 1     n100% = 5.9 %     n2/3 = 0     Rn = 0     f = 0.0735</v>
      </c>
      <c r="D14" s="38"/>
      <c r="E14" s="39"/>
      <c r="F14" s="59"/>
      <c r="G14" s="38"/>
      <c r="H14" s="38"/>
      <c r="I14" s="41"/>
      <c r="J14" s="81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38"/>
      <c r="W14" s="38"/>
      <c r="X14" s="59"/>
      <c r="Y14" s="38"/>
      <c r="Z14" s="59"/>
      <c r="AC14" s="32" t="s">
        <v>132</v>
      </c>
      <c r="AD14" s="72">
        <f>IF(ISERROR(nx/N),0,IF(1.25*nx/N&gt;1,1,1.25*nx/N))</f>
        <v>0.07352941176470588</v>
      </c>
      <c r="AE14" s="57" t="s">
        <v>136</v>
      </c>
    </row>
    <row r="15" spans="1:34" s="46" customFormat="1" ht="12.75" customHeight="1">
      <c r="A15" s="26"/>
      <c r="B15" s="23"/>
      <c r="C15" s="32"/>
      <c r="D15" s="24"/>
      <c r="E15" s="25"/>
      <c r="F15" s="26"/>
      <c r="G15" s="24"/>
      <c r="H15" s="24"/>
      <c r="I15" s="28"/>
      <c r="J15" s="8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4"/>
      <c r="W15" s="24"/>
      <c r="X15" s="26"/>
      <c r="Y15" s="24"/>
      <c r="Z15" s="26"/>
      <c r="AA15" s="47"/>
      <c r="AC15" s="32"/>
      <c r="AD15" s="84"/>
      <c r="AE15" s="57"/>
      <c r="AG15" s="24"/>
      <c r="AH15" s="24"/>
    </row>
    <row r="16" spans="1:31" ht="18" customHeight="1">
      <c r="A16" s="46" t="s">
        <v>90</v>
      </c>
      <c r="B16" s="45" t="s">
        <v>0</v>
      </c>
      <c r="C16" s="46" t="s">
        <v>22</v>
      </c>
      <c r="D16" s="46" t="s">
        <v>2</v>
      </c>
      <c r="E16" s="47" t="s">
        <v>5</v>
      </c>
      <c r="F16" s="49" t="s">
        <v>23</v>
      </c>
      <c r="G16" s="46" t="s">
        <v>24</v>
      </c>
      <c r="H16" s="46" t="s">
        <v>25</v>
      </c>
      <c r="I16" s="74" t="s">
        <v>26</v>
      </c>
      <c r="J16" s="75" t="s">
        <v>27</v>
      </c>
      <c r="K16" s="46" t="s">
        <v>28</v>
      </c>
      <c r="L16" s="46" t="s">
        <v>29</v>
      </c>
      <c r="M16" s="46" t="s">
        <v>30</v>
      </c>
      <c r="N16" s="46" t="s">
        <v>31</v>
      </c>
      <c r="O16" s="46" t="s">
        <v>32</v>
      </c>
      <c r="P16" s="46" t="s">
        <v>33</v>
      </c>
      <c r="Q16" s="46" t="s">
        <v>34</v>
      </c>
      <c r="R16" s="46" t="s">
        <v>35</v>
      </c>
      <c r="S16" s="46" t="s">
        <v>36</v>
      </c>
      <c r="T16" s="46" t="s">
        <v>149</v>
      </c>
      <c r="U16" s="46" t="s">
        <v>150</v>
      </c>
      <c r="V16" s="46" t="s">
        <v>89</v>
      </c>
      <c r="W16" s="46" t="s">
        <v>38</v>
      </c>
      <c r="X16" s="46" t="s">
        <v>91</v>
      </c>
      <c r="Y16" s="46" t="s">
        <v>40</v>
      </c>
      <c r="Z16" s="46" t="s">
        <v>151</v>
      </c>
      <c r="AA16" s="24"/>
      <c r="AD16" s="17" t="s">
        <v>94</v>
      </c>
      <c r="AE16" s="73" t="s">
        <v>137</v>
      </c>
    </row>
    <row r="17" spans="1:27" ht="12.75">
      <c r="A17" s="61">
        <f aca="true" t="shared" si="0" ref="A17:A48">IF(B17&lt;&gt;"",IF(MAX(Body)&gt;0,RANK(V17,V$1:V$65536),""),"")</f>
        <v>1</v>
      </c>
      <c r="B17" s="20" t="s">
        <v>209</v>
      </c>
      <c r="C17" s="24" t="str">
        <f aca="true" t="shared" si="1" ref="C17:C48">IF(B17="","",VLOOKUP(B17,StartList,2,0))</f>
        <v>Zavřel</v>
      </c>
      <c r="D17" s="24" t="str">
        <f aca="true" t="shared" si="2" ref="D17:D48">IF(B17="","",VLOOKUP(B17,StartList,4,0))</f>
        <v>M-35</v>
      </c>
      <c r="E17" s="26">
        <f aca="true" t="shared" si="3" ref="E17:E48">IF(B17&lt;&gt;"",VLOOKUP(B17,StartList,8,0),999)</f>
        <v>92</v>
      </c>
      <c r="F17" s="18">
        <v>100.1</v>
      </c>
      <c r="G17" s="79">
        <v>0</v>
      </c>
      <c r="H17" s="79">
        <v>0</v>
      </c>
      <c r="I17" s="85">
        <f aca="true" t="shared" si="4" ref="I17:I48">IF(G17=0,0,IF(H17=0,0,H17-G17))</f>
        <v>0</v>
      </c>
      <c r="J17" s="82">
        <f aca="true" t="shared" si="5" ref="J17:J48">IF(OR(time&lt;=0,TaskType="TDT"),0,dist/time/24)</f>
        <v>0</v>
      </c>
      <c r="K17" s="70">
        <f aca="true" t="shared" si="6" ref="K17:K48">dist*100/I</f>
        <v>108.80434782608695</v>
      </c>
      <c r="L17" s="70">
        <f aca="true" t="shared" si="7" ref="L17:L48">speed*100/I</f>
        <v>0</v>
      </c>
      <c r="M17" s="26" t="str">
        <f aca="true" t="shared" si="8" ref="M17:M48">IF(vh&gt;=V*2/3,"true","false")</f>
        <v>true</v>
      </c>
      <c r="N17" s="84">
        <f aca="true" t="shared" si="9" ref="N17:N48">IF(speed&gt;0,1,IF(AND(V&gt;0,TaskType="AST"),dh/Lh,dh/D))</f>
        <v>1</v>
      </c>
      <c r="O17" s="26">
        <f aca="true" t="shared" si="10" ref="O17:O48">IF(V&gt;0,vh/V,0)</f>
        <v>0</v>
      </c>
      <c r="P17" s="70">
        <f aca="true" t="shared" si="11" ref="P17:P48">Rd*(1-2*Rn/3)*Pm</f>
        <v>294</v>
      </c>
      <c r="Q17" s="70">
        <f aca="true" t="shared" si="12" ref="Q17:Q48">IF(2*(Rv-2/3)*Rn*Pm&gt;0,2*(Rv-2/3)*Rn*Pm,0)</f>
        <v>0</v>
      </c>
      <c r="R17" s="62">
        <f aca="true" t="shared" si="13" ref="R17:R48">Pd+Pv</f>
        <v>294</v>
      </c>
      <c r="S17" s="62">
        <f aca="true" t="shared" si="14" ref="S17:S48">Pu*f</f>
        <v>21.61764705882353</v>
      </c>
      <c r="T17" s="55"/>
      <c r="U17" s="56">
        <v>0.05</v>
      </c>
      <c r="V17" s="86">
        <f aca="true" t="shared" si="15" ref="V17:V48">IF(B17&lt;&gt;"",IF(AND(Proc25="Y",nxproc&lt;25),0,IF((Pc+pen_points+Pc*pen_proc)&lt;0,0,ROUND(Pc+pen_points+Pc*pen_proc,0))),"")</f>
        <v>23</v>
      </c>
      <c r="W17" s="76">
        <f aca="true" ca="1" t="shared" si="16" ref="W17:W48">IF(B17&lt;&gt;"",IF(PreDisc="",V17,IF(B17="",0,SUM(V17,VLOOKUP(B17,INDIRECT(PreDisc&amp;"!$B:$W"),22,0)))),"")</f>
        <v>84</v>
      </c>
      <c r="X17" s="76">
        <f aca="true" t="shared" si="17" ref="X17:X48">IF(B17&lt;&gt;"",RANK(W17,W$1:W$65536),"")</f>
        <v>14</v>
      </c>
      <c r="Y17" s="21"/>
      <c r="Z17" s="21"/>
      <c r="AA17" s="24"/>
    </row>
    <row r="18" spans="1:31" ht="12.75">
      <c r="A18" s="61">
        <f t="shared" si="0"/>
        <v>2</v>
      </c>
      <c r="B18" s="20" t="s">
        <v>205</v>
      </c>
      <c r="C18" s="24" t="str">
        <f t="shared" si="1"/>
        <v>Svoboda</v>
      </c>
      <c r="D18" s="24" t="str">
        <f t="shared" si="2"/>
        <v>VT-116</v>
      </c>
      <c r="E18" s="26">
        <f t="shared" si="3"/>
        <v>86</v>
      </c>
      <c r="F18" s="18">
        <v>70.5</v>
      </c>
      <c r="G18" s="79">
        <v>0</v>
      </c>
      <c r="H18" s="79">
        <v>0</v>
      </c>
      <c r="I18" s="85">
        <f t="shared" si="4"/>
        <v>0</v>
      </c>
      <c r="J18" s="82">
        <f t="shared" si="5"/>
        <v>0</v>
      </c>
      <c r="K18" s="70">
        <f t="shared" si="6"/>
        <v>81.97674418604652</v>
      </c>
      <c r="L18" s="70">
        <f t="shared" si="7"/>
        <v>0</v>
      </c>
      <c r="M18" s="26" t="str">
        <f t="shared" si="8"/>
        <v>true</v>
      </c>
      <c r="N18" s="84">
        <f t="shared" si="9"/>
        <v>0.7534326138977302</v>
      </c>
      <c r="O18" s="26">
        <f t="shared" si="10"/>
        <v>0</v>
      </c>
      <c r="P18" s="70">
        <f t="shared" si="11"/>
        <v>221.50918848593267</v>
      </c>
      <c r="Q18" s="70">
        <f t="shared" si="12"/>
        <v>0</v>
      </c>
      <c r="R18" s="62">
        <f t="shared" si="13"/>
        <v>221.50918848593267</v>
      </c>
      <c r="S18" s="62">
        <f t="shared" si="14"/>
        <v>16.287440329847993</v>
      </c>
      <c r="T18" s="55"/>
      <c r="U18" s="56">
        <v>0.05</v>
      </c>
      <c r="V18" s="86">
        <f t="shared" si="15"/>
        <v>17</v>
      </c>
      <c r="W18" s="76">
        <f ca="1" t="shared" si="16"/>
        <v>378</v>
      </c>
      <c r="X18" s="76">
        <f t="shared" si="17"/>
        <v>5</v>
      </c>
      <c r="Y18" s="21"/>
      <c r="Z18" s="21"/>
      <c r="AA18" s="24"/>
      <c r="AD18" s="17" t="s">
        <v>73</v>
      </c>
      <c r="AE18" s="24" t="s">
        <v>165</v>
      </c>
    </row>
    <row r="19" spans="1:27" ht="12.75">
      <c r="A19" s="61">
        <f t="shared" si="0"/>
        <v>3</v>
      </c>
      <c r="B19" s="20" t="s">
        <v>246</v>
      </c>
      <c r="C19" s="24" t="str">
        <f t="shared" si="1"/>
        <v>Borůvka</v>
      </c>
      <c r="D19" s="24" t="str">
        <f t="shared" si="2"/>
        <v>L-13</v>
      </c>
      <c r="E19" s="26">
        <f t="shared" si="3"/>
        <v>76</v>
      </c>
      <c r="F19" s="18">
        <v>60.1</v>
      </c>
      <c r="G19" s="79">
        <v>0</v>
      </c>
      <c r="H19" s="79">
        <v>0</v>
      </c>
      <c r="I19" s="85">
        <f t="shared" si="4"/>
        <v>0</v>
      </c>
      <c r="J19" s="82">
        <f t="shared" si="5"/>
        <v>0</v>
      </c>
      <c r="K19" s="70">
        <f t="shared" si="6"/>
        <v>79.07894736842105</v>
      </c>
      <c r="L19" s="70">
        <f t="shared" si="7"/>
        <v>0</v>
      </c>
      <c r="M19" s="26" t="str">
        <f t="shared" si="8"/>
        <v>true</v>
      </c>
      <c r="N19" s="84">
        <f t="shared" si="9"/>
        <v>0.7267995162732005</v>
      </c>
      <c r="O19" s="26">
        <f t="shared" si="10"/>
        <v>0</v>
      </c>
      <c r="P19" s="70">
        <f t="shared" si="11"/>
        <v>213.67905778432095</v>
      </c>
      <c r="Q19" s="70">
        <f t="shared" si="12"/>
        <v>0</v>
      </c>
      <c r="R19" s="62">
        <f t="shared" si="13"/>
        <v>213.67905778432095</v>
      </c>
      <c r="S19" s="62">
        <f t="shared" si="14"/>
        <v>15.711695425317718</v>
      </c>
      <c r="T19" s="55"/>
      <c r="U19" s="56">
        <v>0.05</v>
      </c>
      <c r="V19" s="86">
        <f t="shared" si="15"/>
        <v>16</v>
      </c>
      <c r="W19" s="76">
        <f ca="1" t="shared" si="16"/>
        <v>122</v>
      </c>
      <c r="X19" s="76">
        <f t="shared" si="17"/>
        <v>11</v>
      </c>
      <c r="Y19" s="21"/>
      <c r="Z19" s="21"/>
      <c r="AA19" s="24"/>
    </row>
    <row r="20" spans="1:27" ht="12.75">
      <c r="A20" s="61">
        <f t="shared" si="0"/>
        <v>4</v>
      </c>
      <c r="B20" s="20" t="s">
        <v>237</v>
      </c>
      <c r="C20" s="24" t="str">
        <f t="shared" si="1"/>
        <v>Kielpikowsky</v>
      </c>
      <c r="D20" s="24" t="str">
        <f t="shared" si="2"/>
        <v>Foka</v>
      </c>
      <c r="E20" s="26">
        <f t="shared" si="3"/>
        <v>88</v>
      </c>
      <c r="F20" s="18">
        <v>60.1</v>
      </c>
      <c r="G20" s="79">
        <v>0</v>
      </c>
      <c r="H20" s="79">
        <v>0</v>
      </c>
      <c r="I20" s="85">
        <f t="shared" si="4"/>
        <v>0</v>
      </c>
      <c r="J20" s="82">
        <f t="shared" si="5"/>
        <v>0</v>
      </c>
      <c r="K20" s="70">
        <f t="shared" si="6"/>
        <v>68.29545454545455</v>
      </c>
      <c r="L20" s="70">
        <f t="shared" si="7"/>
        <v>0</v>
      </c>
      <c r="M20" s="26" t="str">
        <f t="shared" si="8"/>
        <v>true</v>
      </c>
      <c r="N20" s="84">
        <f t="shared" si="9"/>
        <v>0.627690491326855</v>
      </c>
      <c r="O20" s="26">
        <f t="shared" si="10"/>
        <v>0</v>
      </c>
      <c r="P20" s="70">
        <f t="shared" si="11"/>
        <v>184.54100445009536</v>
      </c>
      <c r="Q20" s="70">
        <f t="shared" si="12"/>
        <v>0</v>
      </c>
      <c r="R20" s="62">
        <f t="shared" si="13"/>
        <v>184.54100445009536</v>
      </c>
      <c r="S20" s="62">
        <f t="shared" si="14"/>
        <v>13.569191503683482</v>
      </c>
      <c r="T20" s="55"/>
      <c r="U20" s="56">
        <v>0.05</v>
      </c>
      <c r="V20" s="86">
        <f t="shared" si="15"/>
        <v>14</v>
      </c>
      <c r="W20" s="76">
        <f ca="1" t="shared" si="16"/>
        <v>14</v>
      </c>
      <c r="X20" s="76">
        <f t="shared" si="17"/>
        <v>17</v>
      </c>
      <c r="Y20" s="21"/>
      <c r="Z20" s="21"/>
      <c r="AA20" s="24"/>
    </row>
    <row r="21" spans="1:27" ht="12.75">
      <c r="A21" s="61">
        <f t="shared" si="0"/>
        <v>5</v>
      </c>
      <c r="B21" s="20" t="s">
        <v>201</v>
      </c>
      <c r="C21" s="24" t="str">
        <f t="shared" si="1"/>
        <v>Bečvář</v>
      </c>
      <c r="D21" s="24" t="str">
        <f t="shared" si="2"/>
        <v>VT-116</v>
      </c>
      <c r="E21" s="26">
        <f t="shared" si="3"/>
        <v>86</v>
      </c>
      <c r="F21" s="18">
        <v>53.9</v>
      </c>
      <c r="G21" s="79">
        <v>0</v>
      </c>
      <c r="H21" s="79">
        <v>0</v>
      </c>
      <c r="I21" s="85">
        <f t="shared" si="4"/>
        <v>0</v>
      </c>
      <c r="J21" s="82">
        <f t="shared" si="5"/>
        <v>0</v>
      </c>
      <c r="K21" s="70">
        <f t="shared" si="6"/>
        <v>62.674418604651166</v>
      </c>
      <c r="L21" s="70">
        <f t="shared" si="7"/>
        <v>0</v>
      </c>
      <c r="M21" s="26" t="str">
        <f t="shared" si="8"/>
        <v>true</v>
      </c>
      <c r="N21" s="84">
        <f t="shared" si="9"/>
        <v>0.5760286225402504</v>
      </c>
      <c r="O21" s="26">
        <f t="shared" si="10"/>
        <v>0</v>
      </c>
      <c r="P21" s="70">
        <f t="shared" si="11"/>
        <v>169.35241502683363</v>
      </c>
      <c r="Q21" s="70">
        <f t="shared" si="12"/>
        <v>0</v>
      </c>
      <c r="R21" s="62">
        <f t="shared" si="13"/>
        <v>169.35241502683363</v>
      </c>
      <c r="S21" s="62">
        <f t="shared" si="14"/>
        <v>12.452383457855413</v>
      </c>
      <c r="T21" s="55"/>
      <c r="U21" s="56">
        <v>0.05</v>
      </c>
      <c r="V21" s="86">
        <f t="shared" si="15"/>
        <v>13</v>
      </c>
      <c r="W21" s="76">
        <f ca="1" t="shared" si="16"/>
        <v>79</v>
      </c>
      <c r="X21" s="76">
        <f t="shared" si="17"/>
        <v>15</v>
      </c>
      <c r="Y21" s="21"/>
      <c r="Z21" s="21"/>
      <c r="AA21" s="24"/>
    </row>
    <row r="22" spans="1:28" ht="12.75">
      <c r="A22" s="61">
        <f t="shared" si="0"/>
        <v>5</v>
      </c>
      <c r="B22" s="20" t="s">
        <v>250</v>
      </c>
      <c r="C22" s="24" t="str">
        <f t="shared" si="1"/>
        <v>Souhrada</v>
      </c>
      <c r="D22" s="24" t="str">
        <f t="shared" si="2"/>
        <v>VT-116</v>
      </c>
      <c r="E22" s="26">
        <f t="shared" si="3"/>
        <v>86</v>
      </c>
      <c r="F22" s="18">
        <v>53.1</v>
      </c>
      <c r="G22" s="79">
        <v>0</v>
      </c>
      <c r="H22" s="79">
        <v>0</v>
      </c>
      <c r="I22" s="85">
        <f t="shared" si="4"/>
        <v>0</v>
      </c>
      <c r="J22" s="82">
        <f t="shared" si="5"/>
        <v>0</v>
      </c>
      <c r="K22" s="70">
        <f t="shared" si="6"/>
        <v>61.74418604651163</v>
      </c>
      <c r="L22" s="70">
        <f t="shared" si="7"/>
        <v>0</v>
      </c>
      <c r="M22" s="26" t="str">
        <f t="shared" si="8"/>
        <v>true</v>
      </c>
      <c r="N22" s="84">
        <f t="shared" si="9"/>
        <v>0.5674790325953117</v>
      </c>
      <c r="O22" s="26">
        <f t="shared" si="10"/>
        <v>0</v>
      </c>
      <c r="P22" s="70">
        <f t="shared" si="11"/>
        <v>166.83883558302165</v>
      </c>
      <c r="Q22" s="70">
        <f t="shared" si="12"/>
        <v>0</v>
      </c>
      <c r="R22" s="62">
        <f t="shared" si="13"/>
        <v>166.83883558302165</v>
      </c>
      <c r="S22" s="62">
        <f t="shared" si="14"/>
        <v>12.267561439928063</v>
      </c>
      <c r="T22" s="55"/>
      <c r="U22" s="56">
        <v>0.05</v>
      </c>
      <c r="V22" s="86">
        <f t="shared" si="15"/>
        <v>13</v>
      </c>
      <c r="W22" s="76">
        <f ca="1" t="shared" si="16"/>
        <v>354</v>
      </c>
      <c r="X22" s="76">
        <f t="shared" si="17"/>
        <v>8</v>
      </c>
      <c r="Y22" s="21"/>
      <c r="Z22" s="21"/>
      <c r="AA22" s="24"/>
      <c r="AB22" s="24"/>
    </row>
    <row r="23" spans="1:28" ht="12.75">
      <c r="A23" s="61">
        <f t="shared" si="0"/>
        <v>7</v>
      </c>
      <c r="B23" s="20" t="s">
        <v>213</v>
      </c>
      <c r="C23" s="24" t="str">
        <f t="shared" si="1"/>
        <v>Slouka</v>
      </c>
      <c r="D23" s="24" t="str">
        <f t="shared" si="2"/>
        <v>VT-116</v>
      </c>
      <c r="E23" s="26">
        <f t="shared" si="3"/>
        <v>86</v>
      </c>
      <c r="F23" s="18">
        <v>47.8</v>
      </c>
      <c r="G23" s="79">
        <v>0</v>
      </c>
      <c r="H23" s="79">
        <v>0</v>
      </c>
      <c r="I23" s="85">
        <f t="shared" si="4"/>
        <v>0</v>
      </c>
      <c r="J23" s="82">
        <f t="shared" si="5"/>
        <v>0</v>
      </c>
      <c r="K23" s="70">
        <f t="shared" si="6"/>
        <v>55.58139534883721</v>
      </c>
      <c r="L23" s="70">
        <f t="shared" si="7"/>
        <v>0</v>
      </c>
      <c r="M23" s="26" t="str">
        <f t="shared" si="8"/>
        <v>true</v>
      </c>
      <c r="N23" s="84">
        <f t="shared" si="9"/>
        <v>0.5108379992100923</v>
      </c>
      <c r="O23" s="26">
        <f t="shared" si="10"/>
        <v>0</v>
      </c>
      <c r="P23" s="70">
        <f t="shared" si="11"/>
        <v>150.18637176776716</v>
      </c>
      <c r="Q23" s="70">
        <f t="shared" si="12"/>
        <v>0</v>
      </c>
      <c r="R23" s="62">
        <f t="shared" si="13"/>
        <v>150.18637176776716</v>
      </c>
      <c r="S23" s="62">
        <f t="shared" si="14"/>
        <v>11.04311557115935</v>
      </c>
      <c r="T23" s="55"/>
      <c r="U23" s="56">
        <v>0.05</v>
      </c>
      <c r="V23" s="86">
        <f t="shared" si="15"/>
        <v>12</v>
      </c>
      <c r="W23" s="76">
        <f ca="1" t="shared" si="16"/>
        <v>101</v>
      </c>
      <c r="X23" s="76">
        <f t="shared" si="17"/>
        <v>13</v>
      </c>
      <c r="Y23" s="21"/>
      <c r="Z23" s="21"/>
      <c r="AA23" s="24"/>
      <c r="AB23" s="24"/>
    </row>
    <row r="24" spans="1:27" ht="12.75">
      <c r="A24" s="61">
        <f t="shared" si="0"/>
        <v>8</v>
      </c>
      <c r="B24" s="20" t="s">
        <v>191</v>
      </c>
      <c r="C24" s="24" t="str">
        <f t="shared" si="1"/>
        <v>Suchánek</v>
      </c>
      <c r="D24" s="24" t="str">
        <f t="shared" si="2"/>
        <v>VT-116</v>
      </c>
      <c r="E24" s="26">
        <f t="shared" si="3"/>
        <v>86</v>
      </c>
      <c r="F24" s="18">
        <v>44.2</v>
      </c>
      <c r="G24" s="79">
        <v>0</v>
      </c>
      <c r="H24" s="79">
        <v>0</v>
      </c>
      <c r="I24" s="85">
        <f t="shared" si="4"/>
        <v>0</v>
      </c>
      <c r="J24" s="82">
        <f t="shared" si="5"/>
        <v>0</v>
      </c>
      <c r="K24" s="70">
        <f t="shared" si="6"/>
        <v>51.395348837209305</v>
      </c>
      <c r="L24" s="70">
        <f t="shared" si="7"/>
        <v>0</v>
      </c>
      <c r="M24" s="26" t="str">
        <f t="shared" si="8"/>
        <v>true</v>
      </c>
      <c r="N24" s="84">
        <f t="shared" si="9"/>
        <v>0.47236484445786775</v>
      </c>
      <c r="O24" s="26">
        <f t="shared" si="10"/>
        <v>0</v>
      </c>
      <c r="P24" s="70">
        <f t="shared" si="11"/>
        <v>138.87526427061312</v>
      </c>
      <c r="Q24" s="70">
        <f t="shared" si="12"/>
        <v>0</v>
      </c>
      <c r="R24" s="62">
        <f t="shared" si="13"/>
        <v>138.87526427061312</v>
      </c>
      <c r="S24" s="62">
        <f t="shared" si="14"/>
        <v>10.21141649048626</v>
      </c>
      <c r="T24" s="55"/>
      <c r="U24" s="56"/>
      <c r="V24" s="86">
        <f t="shared" si="15"/>
        <v>10</v>
      </c>
      <c r="W24" s="76">
        <f ca="1" t="shared" si="16"/>
        <v>440</v>
      </c>
      <c r="X24" s="76">
        <f t="shared" si="17"/>
        <v>2</v>
      </c>
      <c r="Y24" s="21"/>
      <c r="Z24" s="21"/>
      <c r="AA24" s="24"/>
    </row>
    <row r="25" spans="1:28" ht="12.75">
      <c r="A25" s="61">
        <f t="shared" si="0"/>
        <v>8</v>
      </c>
      <c r="B25" s="20" t="s">
        <v>194</v>
      </c>
      <c r="C25" s="24" t="str">
        <f t="shared" si="1"/>
        <v>Slíva</v>
      </c>
      <c r="D25" s="24" t="str">
        <f t="shared" si="2"/>
        <v>VT-116</v>
      </c>
      <c r="E25" s="26">
        <f t="shared" si="3"/>
        <v>86</v>
      </c>
      <c r="F25" s="18">
        <v>43.7</v>
      </c>
      <c r="G25" s="79">
        <v>0</v>
      </c>
      <c r="H25" s="79">
        <v>0</v>
      </c>
      <c r="I25" s="85">
        <f t="shared" si="4"/>
        <v>0</v>
      </c>
      <c r="J25" s="82">
        <f t="shared" si="5"/>
        <v>0</v>
      </c>
      <c r="K25" s="70">
        <f t="shared" si="6"/>
        <v>50.81395348837209</v>
      </c>
      <c r="L25" s="70">
        <f t="shared" si="7"/>
        <v>0</v>
      </c>
      <c r="M25" s="26" t="str">
        <f t="shared" si="8"/>
        <v>true</v>
      </c>
      <c r="N25" s="84">
        <f t="shared" si="9"/>
        <v>0.46702135074228096</v>
      </c>
      <c r="O25" s="26">
        <f t="shared" si="10"/>
        <v>0</v>
      </c>
      <c r="P25" s="70">
        <f t="shared" si="11"/>
        <v>137.3042771182306</v>
      </c>
      <c r="Q25" s="70">
        <f t="shared" si="12"/>
        <v>0</v>
      </c>
      <c r="R25" s="62">
        <f t="shared" si="13"/>
        <v>137.3042771182306</v>
      </c>
      <c r="S25" s="62">
        <f t="shared" si="14"/>
        <v>10.095902729281661</v>
      </c>
      <c r="T25" s="55"/>
      <c r="U25" s="56"/>
      <c r="V25" s="86">
        <f t="shared" si="15"/>
        <v>10</v>
      </c>
      <c r="W25" s="76">
        <f ca="1" t="shared" si="16"/>
        <v>115</v>
      </c>
      <c r="X25" s="76">
        <f t="shared" si="17"/>
        <v>12</v>
      </c>
      <c r="Y25" s="21"/>
      <c r="Z25" s="21"/>
      <c r="AA25" s="24"/>
      <c r="AB25" s="24"/>
    </row>
    <row r="26" spans="1:27" ht="12.75">
      <c r="A26" s="61">
        <f t="shared" si="0"/>
        <v>8</v>
      </c>
      <c r="B26" s="20" t="s">
        <v>255</v>
      </c>
      <c r="C26" s="24" t="str">
        <f t="shared" si="1"/>
        <v>Beneš</v>
      </c>
      <c r="D26" s="24" t="str">
        <f t="shared" si="2"/>
        <v>VT-16</v>
      </c>
      <c r="E26" s="26">
        <f t="shared" si="3"/>
        <v>86</v>
      </c>
      <c r="F26" s="18">
        <v>43.7</v>
      </c>
      <c r="G26" s="79">
        <v>0</v>
      </c>
      <c r="H26" s="79">
        <v>0</v>
      </c>
      <c r="I26" s="85">
        <f t="shared" si="4"/>
        <v>0</v>
      </c>
      <c r="J26" s="82">
        <f t="shared" si="5"/>
        <v>0</v>
      </c>
      <c r="K26" s="70">
        <f t="shared" si="6"/>
        <v>50.81395348837209</v>
      </c>
      <c r="L26" s="70">
        <f t="shared" si="7"/>
        <v>0</v>
      </c>
      <c r="M26" s="26" t="str">
        <f t="shared" si="8"/>
        <v>true</v>
      </c>
      <c r="N26" s="84">
        <f t="shared" si="9"/>
        <v>0.46702135074228096</v>
      </c>
      <c r="O26" s="26">
        <f t="shared" si="10"/>
        <v>0</v>
      </c>
      <c r="P26" s="70">
        <f t="shared" si="11"/>
        <v>137.3042771182306</v>
      </c>
      <c r="Q26" s="70">
        <f t="shared" si="12"/>
        <v>0</v>
      </c>
      <c r="R26" s="62">
        <f t="shared" si="13"/>
        <v>137.3042771182306</v>
      </c>
      <c r="S26" s="62">
        <f t="shared" si="14"/>
        <v>10.095902729281661</v>
      </c>
      <c r="T26" s="55"/>
      <c r="U26" s="56"/>
      <c r="V26" s="86">
        <f t="shared" si="15"/>
        <v>10</v>
      </c>
      <c r="W26" s="76">
        <f ca="1" t="shared" si="16"/>
        <v>438</v>
      </c>
      <c r="X26" s="76">
        <f t="shared" si="17"/>
        <v>3</v>
      </c>
      <c r="Y26" s="21"/>
      <c r="Z26" s="21"/>
      <c r="AA26" s="24"/>
    </row>
    <row r="27" spans="1:27" ht="12.75">
      <c r="A27" s="61">
        <f t="shared" si="0"/>
        <v>8</v>
      </c>
      <c r="B27" s="20" t="s">
        <v>198</v>
      </c>
      <c r="C27" s="24" t="str">
        <f t="shared" si="1"/>
        <v>Říkal</v>
      </c>
      <c r="D27" s="24" t="str">
        <f t="shared" si="2"/>
        <v>VT-16</v>
      </c>
      <c r="E27" s="26">
        <f t="shared" si="3"/>
        <v>86</v>
      </c>
      <c r="F27" s="18">
        <v>43.7</v>
      </c>
      <c r="G27" s="79">
        <v>0</v>
      </c>
      <c r="H27" s="79">
        <v>0</v>
      </c>
      <c r="I27" s="85">
        <f t="shared" si="4"/>
        <v>0</v>
      </c>
      <c r="J27" s="82">
        <f t="shared" si="5"/>
        <v>0</v>
      </c>
      <c r="K27" s="70">
        <f t="shared" si="6"/>
        <v>50.81395348837209</v>
      </c>
      <c r="L27" s="70">
        <f t="shared" si="7"/>
        <v>0</v>
      </c>
      <c r="M27" s="26" t="str">
        <f t="shared" si="8"/>
        <v>true</v>
      </c>
      <c r="N27" s="84">
        <f t="shared" si="9"/>
        <v>0.46702135074228096</v>
      </c>
      <c r="O27" s="26">
        <f t="shared" si="10"/>
        <v>0</v>
      </c>
      <c r="P27" s="70">
        <f t="shared" si="11"/>
        <v>137.3042771182306</v>
      </c>
      <c r="Q27" s="70">
        <f t="shared" si="12"/>
        <v>0</v>
      </c>
      <c r="R27" s="62">
        <f t="shared" si="13"/>
        <v>137.3042771182306</v>
      </c>
      <c r="S27" s="62">
        <f t="shared" si="14"/>
        <v>10.095902729281661</v>
      </c>
      <c r="T27" s="55"/>
      <c r="U27" s="56"/>
      <c r="V27" s="86">
        <f t="shared" si="15"/>
        <v>10</v>
      </c>
      <c r="W27" s="76">
        <f ca="1" t="shared" si="16"/>
        <v>232</v>
      </c>
      <c r="X27" s="76">
        <f t="shared" si="17"/>
        <v>9</v>
      </c>
      <c r="Y27" s="21"/>
      <c r="Z27" s="21"/>
      <c r="AA27" s="24"/>
    </row>
    <row r="28" spans="1:34" ht="12.75">
      <c r="A28" s="61">
        <f t="shared" si="0"/>
        <v>12</v>
      </c>
      <c r="B28" s="20" t="s">
        <v>240</v>
      </c>
      <c r="C28" s="24" t="str">
        <f t="shared" si="1"/>
        <v>Burdych</v>
      </c>
      <c r="D28" s="24" t="str">
        <f t="shared" si="2"/>
        <v>L-13</v>
      </c>
      <c r="E28" s="26">
        <f t="shared" si="3"/>
        <v>76</v>
      </c>
      <c r="F28" s="18">
        <v>35.9</v>
      </c>
      <c r="G28" s="79">
        <v>0</v>
      </c>
      <c r="H28" s="79">
        <v>0</v>
      </c>
      <c r="I28" s="85">
        <f t="shared" si="4"/>
        <v>0</v>
      </c>
      <c r="J28" s="82">
        <f t="shared" si="5"/>
        <v>0</v>
      </c>
      <c r="K28" s="70">
        <f t="shared" si="6"/>
        <v>47.23684210526316</v>
      </c>
      <c r="L28" s="70">
        <f t="shared" si="7"/>
        <v>0</v>
      </c>
      <c r="M28" s="26" t="str">
        <f t="shared" si="8"/>
        <v>true</v>
      </c>
      <c r="N28" s="84">
        <f t="shared" si="9"/>
        <v>0.4341448025658552</v>
      </c>
      <c r="O28" s="26">
        <f t="shared" si="10"/>
        <v>0</v>
      </c>
      <c r="P28" s="70">
        <f t="shared" si="11"/>
        <v>127.63857195436142</v>
      </c>
      <c r="Q28" s="70">
        <f t="shared" si="12"/>
        <v>0</v>
      </c>
      <c r="R28" s="62">
        <f t="shared" si="13"/>
        <v>127.63857195436142</v>
      </c>
      <c r="S28" s="62">
        <f t="shared" si="14"/>
        <v>9.38518911429128</v>
      </c>
      <c r="T28" s="55"/>
      <c r="U28" s="56"/>
      <c r="V28" s="86">
        <f t="shared" si="15"/>
        <v>9</v>
      </c>
      <c r="W28" s="76">
        <f ca="1" t="shared" si="16"/>
        <v>417</v>
      </c>
      <c r="X28" s="76">
        <f t="shared" si="17"/>
        <v>4</v>
      </c>
      <c r="Y28" s="21"/>
      <c r="Z28" s="21"/>
      <c r="AA28" s="24"/>
      <c r="AB28" s="24"/>
      <c r="AG28" s="32"/>
      <c r="AH28" s="28"/>
    </row>
    <row r="29" spans="1:34" ht="12.75">
      <c r="A29" s="61">
        <f t="shared" si="0"/>
        <v>13</v>
      </c>
      <c r="B29" s="20" t="s">
        <v>233</v>
      </c>
      <c r="C29" s="24" t="str">
        <f t="shared" si="1"/>
        <v>Konopka</v>
      </c>
      <c r="D29" s="24" t="str">
        <f t="shared" si="2"/>
        <v>VT-116</v>
      </c>
      <c r="E29" s="26">
        <f t="shared" si="3"/>
        <v>86</v>
      </c>
      <c r="F29" s="18">
        <v>22.8</v>
      </c>
      <c r="G29" s="79">
        <v>0</v>
      </c>
      <c r="H29" s="79">
        <v>0</v>
      </c>
      <c r="I29" s="85">
        <f t="shared" si="4"/>
        <v>0</v>
      </c>
      <c r="J29" s="82">
        <f t="shared" si="5"/>
        <v>0</v>
      </c>
      <c r="K29" s="70">
        <f t="shared" si="6"/>
        <v>26.511627906976745</v>
      </c>
      <c r="L29" s="70">
        <f t="shared" si="7"/>
        <v>0</v>
      </c>
      <c r="M29" s="26" t="str">
        <f t="shared" si="8"/>
        <v>true</v>
      </c>
      <c r="N29" s="84">
        <f t="shared" si="9"/>
        <v>0.2436633134307553</v>
      </c>
      <c r="O29" s="26">
        <f t="shared" si="10"/>
        <v>0</v>
      </c>
      <c r="P29" s="70">
        <f t="shared" si="11"/>
        <v>71.63701414864207</v>
      </c>
      <c r="Q29" s="70">
        <f t="shared" si="12"/>
        <v>0</v>
      </c>
      <c r="R29" s="62">
        <f t="shared" si="13"/>
        <v>71.63701414864207</v>
      </c>
      <c r="S29" s="62">
        <f t="shared" si="14"/>
        <v>5.267427510929564</v>
      </c>
      <c r="T29" s="55"/>
      <c r="U29" s="56"/>
      <c r="V29" s="86">
        <f t="shared" si="15"/>
        <v>5</v>
      </c>
      <c r="W29" s="76">
        <f ca="1" t="shared" si="16"/>
        <v>206</v>
      </c>
      <c r="X29" s="76">
        <f t="shared" si="17"/>
        <v>10</v>
      </c>
      <c r="Y29" s="21"/>
      <c r="Z29" s="21"/>
      <c r="AA29" s="24"/>
      <c r="AB29" s="24"/>
      <c r="AG29" s="32"/>
      <c r="AH29" s="28"/>
    </row>
    <row r="30" spans="1:34" ht="12.75">
      <c r="A30" s="61">
        <f t="shared" si="0"/>
        <v>13</v>
      </c>
      <c r="B30" s="20" t="s">
        <v>216</v>
      </c>
      <c r="C30" s="24" t="str">
        <f t="shared" si="1"/>
        <v>Jalový</v>
      </c>
      <c r="D30" s="24" t="str">
        <f t="shared" si="2"/>
        <v>VT-116</v>
      </c>
      <c r="E30" s="26">
        <f t="shared" si="3"/>
        <v>86</v>
      </c>
      <c r="F30" s="18">
        <v>22.8</v>
      </c>
      <c r="G30" s="79">
        <v>0</v>
      </c>
      <c r="H30" s="79">
        <v>0</v>
      </c>
      <c r="I30" s="85">
        <f t="shared" si="4"/>
        <v>0</v>
      </c>
      <c r="J30" s="82">
        <f t="shared" si="5"/>
        <v>0</v>
      </c>
      <c r="K30" s="70">
        <f t="shared" si="6"/>
        <v>26.511627906976745</v>
      </c>
      <c r="L30" s="70">
        <f t="shared" si="7"/>
        <v>0</v>
      </c>
      <c r="M30" s="26" t="str">
        <f t="shared" si="8"/>
        <v>true</v>
      </c>
      <c r="N30" s="84">
        <f t="shared" si="9"/>
        <v>0.2436633134307553</v>
      </c>
      <c r="O30" s="26">
        <f t="shared" si="10"/>
        <v>0</v>
      </c>
      <c r="P30" s="70">
        <f t="shared" si="11"/>
        <v>71.63701414864207</v>
      </c>
      <c r="Q30" s="70">
        <f t="shared" si="12"/>
        <v>0</v>
      </c>
      <c r="R30" s="62">
        <f t="shared" si="13"/>
        <v>71.63701414864207</v>
      </c>
      <c r="S30" s="62">
        <f t="shared" si="14"/>
        <v>5.267427510929564</v>
      </c>
      <c r="T30" s="55"/>
      <c r="U30" s="56"/>
      <c r="V30" s="86">
        <f t="shared" si="15"/>
        <v>5</v>
      </c>
      <c r="W30" s="76">
        <f ca="1" t="shared" si="16"/>
        <v>35</v>
      </c>
      <c r="X30" s="76">
        <f t="shared" si="17"/>
        <v>16</v>
      </c>
      <c r="Y30" s="21"/>
      <c r="Z30" s="21"/>
      <c r="AA30" s="24"/>
      <c r="AB30" s="24"/>
      <c r="AG30" s="32"/>
      <c r="AH30" s="28"/>
    </row>
    <row r="31" spans="1:34" ht="12.75">
      <c r="A31" s="61">
        <f t="shared" si="0"/>
        <v>13</v>
      </c>
      <c r="B31" s="20" t="s">
        <v>226</v>
      </c>
      <c r="C31" s="24" t="str">
        <f t="shared" si="1"/>
        <v>Leník</v>
      </c>
      <c r="D31" s="24" t="str">
        <f t="shared" si="2"/>
        <v>Foka</v>
      </c>
      <c r="E31" s="26">
        <f t="shared" si="3"/>
        <v>88</v>
      </c>
      <c r="F31" s="18">
        <v>20.8</v>
      </c>
      <c r="G31" s="79">
        <v>0</v>
      </c>
      <c r="H31" s="79">
        <v>0</v>
      </c>
      <c r="I31" s="85">
        <f t="shared" si="4"/>
        <v>0</v>
      </c>
      <c r="J31" s="82">
        <f t="shared" si="5"/>
        <v>0</v>
      </c>
      <c r="K31" s="70">
        <f t="shared" si="6"/>
        <v>23.636363636363637</v>
      </c>
      <c r="L31" s="70">
        <f t="shared" si="7"/>
        <v>0</v>
      </c>
      <c r="M31" s="26" t="str">
        <f t="shared" si="8"/>
        <v>true</v>
      </c>
      <c r="N31" s="84">
        <f t="shared" si="9"/>
        <v>0.21723730814639908</v>
      </c>
      <c r="O31" s="26">
        <f t="shared" si="10"/>
        <v>0</v>
      </c>
      <c r="P31" s="70">
        <f t="shared" si="11"/>
        <v>63.867768595041326</v>
      </c>
      <c r="Q31" s="70">
        <f t="shared" si="12"/>
        <v>0</v>
      </c>
      <c r="R31" s="62">
        <f t="shared" si="13"/>
        <v>63.867768595041326</v>
      </c>
      <c r="S31" s="62">
        <f t="shared" si="14"/>
        <v>4.696159455517745</v>
      </c>
      <c r="T31" s="55"/>
      <c r="U31" s="56"/>
      <c r="V31" s="86">
        <f t="shared" si="15"/>
        <v>5</v>
      </c>
      <c r="W31" s="76">
        <f ca="1" t="shared" si="16"/>
        <v>467</v>
      </c>
      <c r="X31" s="76">
        <f t="shared" si="17"/>
        <v>1</v>
      </c>
      <c r="Y31" s="21"/>
      <c r="Z31" s="21"/>
      <c r="AA31" s="24"/>
      <c r="AB31" s="24"/>
      <c r="AD31" s="77"/>
      <c r="AG31" s="32"/>
      <c r="AH31" s="28"/>
    </row>
    <row r="32" spans="1:34" ht="12.75">
      <c r="A32" s="61">
        <f t="shared" si="0"/>
        <v>16</v>
      </c>
      <c r="B32" s="20" t="s">
        <v>219</v>
      </c>
      <c r="C32" s="24" t="str">
        <f t="shared" si="1"/>
        <v>Klicnar</v>
      </c>
      <c r="D32" s="24" t="str">
        <f t="shared" si="2"/>
        <v>M-28</v>
      </c>
      <c r="E32" s="26">
        <f t="shared" si="3"/>
        <v>87</v>
      </c>
      <c r="F32" s="18">
        <v>0</v>
      </c>
      <c r="G32" s="79">
        <v>0</v>
      </c>
      <c r="H32" s="79">
        <v>0</v>
      </c>
      <c r="I32" s="85">
        <f t="shared" si="4"/>
        <v>0</v>
      </c>
      <c r="J32" s="82">
        <f t="shared" si="5"/>
        <v>0</v>
      </c>
      <c r="K32" s="70">
        <f t="shared" si="6"/>
        <v>0</v>
      </c>
      <c r="L32" s="70">
        <f t="shared" si="7"/>
        <v>0</v>
      </c>
      <c r="M32" s="26" t="str">
        <f t="shared" si="8"/>
        <v>true</v>
      </c>
      <c r="N32" s="84">
        <f t="shared" si="9"/>
        <v>0</v>
      </c>
      <c r="O32" s="26">
        <f t="shared" si="10"/>
        <v>0</v>
      </c>
      <c r="P32" s="70">
        <f t="shared" si="11"/>
        <v>0</v>
      </c>
      <c r="Q32" s="70">
        <f t="shared" si="12"/>
        <v>0</v>
      </c>
      <c r="R32" s="62">
        <f t="shared" si="13"/>
        <v>0</v>
      </c>
      <c r="S32" s="62">
        <f t="shared" si="14"/>
        <v>0</v>
      </c>
      <c r="T32" s="55"/>
      <c r="U32" s="56"/>
      <c r="V32" s="86">
        <f t="shared" si="15"/>
        <v>0</v>
      </c>
      <c r="W32" s="76">
        <f ca="1" t="shared" si="16"/>
        <v>357</v>
      </c>
      <c r="X32" s="76">
        <f t="shared" si="17"/>
        <v>7</v>
      </c>
      <c r="Y32" s="21"/>
      <c r="Z32" s="21"/>
      <c r="AA32" s="24"/>
      <c r="AB32" s="24"/>
      <c r="AG32" s="32"/>
      <c r="AH32" s="28"/>
    </row>
    <row r="33" spans="1:34" ht="12.75">
      <c r="A33" s="61">
        <f t="shared" si="0"/>
        <v>16</v>
      </c>
      <c r="B33" s="20" t="s">
        <v>223</v>
      </c>
      <c r="C33" s="24" t="str">
        <f t="shared" si="1"/>
        <v>Středa</v>
      </c>
      <c r="D33" s="24" t="str">
        <f t="shared" si="2"/>
        <v>VT-116</v>
      </c>
      <c r="E33" s="26">
        <f t="shared" si="3"/>
        <v>86</v>
      </c>
      <c r="F33" s="18">
        <v>0</v>
      </c>
      <c r="G33" s="79">
        <v>0</v>
      </c>
      <c r="H33" s="79">
        <v>0</v>
      </c>
      <c r="I33" s="85">
        <f t="shared" si="4"/>
        <v>0</v>
      </c>
      <c r="J33" s="82">
        <f t="shared" si="5"/>
        <v>0</v>
      </c>
      <c r="K33" s="70">
        <f t="shared" si="6"/>
        <v>0</v>
      </c>
      <c r="L33" s="70">
        <f t="shared" si="7"/>
        <v>0</v>
      </c>
      <c r="M33" s="26" t="str">
        <f t="shared" si="8"/>
        <v>true</v>
      </c>
      <c r="N33" s="84">
        <f t="shared" si="9"/>
        <v>0</v>
      </c>
      <c r="O33" s="26">
        <f t="shared" si="10"/>
        <v>0</v>
      </c>
      <c r="P33" s="70">
        <f t="shared" si="11"/>
        <v>0</v>
      </c>
      <c r="Q33" s="70">
        <f t="shared" si="12"/>
        <v>0</v>
      </c>
      <c r="R33" s="62">
        <f t="shared" si="13"/>
        <v>0</v>
      </c>
      <c r="S33" s="62">
        <f t="shared" si="14"/>
        <v>0</v>
      </c>
      <c r="T33" s="55"/>
      <c r="U33" s="56">
        <v>0.05</v>
      </c>
      <c r="V33" s="86">
        <f t="shared" si="15"/>
        <v>0</v>
      </c>
      <c r="W33" s="76">
        <f ca="1" t="shared" si="16"/>
        <v>361</v>
      </c>
      <c r="X33" s="76">
        <f t="shared" si="17"/>
        <v>6</v>
      </c>
      <c r="Y33" s="21"/>
      <c r="Z33" s="21"/>
      <c r="AA33" s="24"/>
      <c r="AB33" s="24"/>
      <c r="AG33" s="32"/>
      <c r="AH33" s="28"/>
    </row>
    <row r="34" spans="1:34" ht="12.75" hidden="1">
      <c r="A34" s="61">
        <f t="shared" si="0"/>
      </c>
      <c r="B34" s="20" t="s">
        <v>159</v>
      </c>
      <c r="C34" s="24">
        <f t="shared" si="1"/>
      </c>
      <c r="D34" s="24">
        <f t="shared" si="2"/>
      </c>
      <c r="E34" s="26">
        <f t="shared" si="3"/>
        <v>999</v>
      </c>
      <c r="F34" s="18">
        <f aca="true" t="shared" si="18" ref="F34:F76">IF(B34&lt;&gt;"",L,0)</f>
        <v>0</v>
      </c>
      <c r="G34" s="79">
        <v>0</v>
      </c>
      <c r="H34" s="79">
        <v>0</v>
      </c>
      <c r="I34" s="85">
        <f t="shared" si="4"/>
        <v>0</v>
      </c>
      <c r="J34" s="82">
        <f t="shared" si="5"/>
        <v>0</v>
      </c>
      <c r="K34" s="70">
        <f t="shared" si="6"/>
        <v>0</v>
      </c>
      <c r="L34" s="70">
        <f t="shared" si="7"/>
        <v>0</v>
      </c>
      <c r="M34" s="26" t="str">
        <f t="shared" si="8"/>
        <v>true</v>
      </c>
      <c r="N34" s="84">
        <f t="shared" si="9"/>
        <v>0</v>
      </c>
      <c r="O34" s="26">
        <f t="shared" si="10"/>
        <v>0</v>
      </c>
      <c r="P34" s="70">
        <f t="shared" si="11"/>
        <v>0</v>
      </c>
      <c r="Q34" s="70">
        <f t="shared" si="12"/>
        <v>0</v>
      </c>
      <c r="R34" s="62">
        <f t="shared" si="13"/>
        <v>0</v>
      </c>
      <c r="S34" s="62">
        <f t="shared" si="14"/>
        <v>0</v>
      </c>
      <c r="T34" s="55"/>
      <c r="U34" s="56"/>
      <c r="V34" s="86">
        <f t="shared" si="15"/>
      </c>
      <c r="W34" s="76">
        <f ca="1" t="shared" si="16"/>
      </c>
      <c r="X34" s="76">
        <f t="shared" si="17"/>
      </c>
      <c r="Y34" s="21"/>
      <c r="Z34" s="21"/>
      <c r="AA34" s="24"/>
      <c r="AB34" s="24"/>
      <c r="AG34" s="32"/>
      <c r="AH34" s="28"/>
    </row>
    <row r="35" spans="1:34" ht="12.75" hidden="1">
      <c r="A35" s="61">
        <f t="shared" si="0"/>
      </c>
      <c r="B35" s="20" t="s">
        <v>159</v>
      </c>
      <c r="C35" s="24">
        <f t="shared" si="1"/>
      </c>
      <c r="D35" s="24">
        <f t="shared" si="2"/>
      </c>
      <c r="E35" s="26">
        <f t="shared" si="3"/>
        <v>999</v>
      </c>
      <c r="F35" s="18">
        <f t="shared" si="18"/>
        <v>0</v>
      </c>
      <c r="G35" s="79">
        <v>0</v>
      </c>
      <c r="H35" s="79">
        <v>0</v>
      </c>
      <c r="I35" s="85">
        <f t="shared" si="4"/>
        <v>0</v>
      </c>
      <c r="J35" s="82">
        <f t="shared" si="5"/>
        <v>0</v>
      </c>
      <c r="K35" s="70">
        <f t="shared" si="6"/>
        <v>0</v>
      </c>
      <c r="L35" s="70">
        <f t="shared" si="7"/>
        <v>0</v>
      </c>
      <c r="M35" s="26" t="str">
        <f t="shared" si="8"/>
        <v>true</v>
      </c>
      <c r="N35" s="84">
        <f t="shared" si="9"/>
        <v>0</v>
      </c>
      <c r="O35" s="26">
        <f t="shared" si="10"/>
        <v>0</v>
      </c>
      <c r="P35" s="70">
        <f t="shared" si="11"/>
        <v>0</v>
      </c>
      <c r="Q35" s="70">
        <f t="shared" si="12"/>
        <v>0</v>
      </c>
      <c r="R35" s="62">
        <f t="shared" si="13"/>
        <v>0</v>
      </c>
      <c r="S35" s="62">
        <f t="shared" si="14"/>
        <v>0</v>
      </c>
      <c r="T35" s="55"/>
      <c r="U35" s="56"/>
      <c r="V35" s="86">
        <f t="shared" si="15"/>
      </c>
      <c r="W35" s="76">
        <f ca="1" t="shared" si="16"/>
      </c>
      <c r="X35" s="76">
        <f t="shared" si="17"/>
      </c>
      <c r="Y35" s="21"/>
      <c r="Z35" s="21"/>
      <c r="AA35" s="24"/>
      <c r="AB35" s="24"/>
      <c r="AG35" s="32"/>
      <c r="AH35" s="28"/>
    </row>
    <row r="36" spans="1:34" ht="12.75" hidden="1">
      <c r="A36" s="61">
        <f t="shared" si="0"/>
      </c>
      <c r="B36" s="20" t="s">
        <v>159</v>
      </c>
      <c r="C36" s="24">
        <f t="shared" si="1"/>
      </c>
      <c r="D36" s="24">
        <f t="shared" si="2"/>
      </c>
      <c r="E36" s="26">
        <f t="shared" si="3"/>
        <v>999</v>
      </c>
      <c r="F36" s="18">
        <f t="shared" si="18"/>
        <v>0</v>
      </c>
      <c r="G36" s="79">
        <v>0</v>
      </c>
      <c r="H36" s="79">
        <v>0</v>
      </c>
      <c r="I36" s="85">
        <f t="shared" si="4"/>
        <v>0</v>
      </c>
      <c r="J36" s="82">
        <f t="shared" si="5"/>
        <v>0</v>
      </c>
      <c r="K36" s="70">
        <f t="shared" si="6"/>
        <v>0</v>
      </c>
      <c r="L36" s="70">
        <f t="shared" si="7"/>
        <v>0</v>
      </c>
      <c r="M36" s="26" t="str">
        <f t="shared" si="8"/>
        <v>true</v>
      </c>
      <c r="N36" s="84">
        <f t="shared" si="9"/>
        <v>0</v>
      </c>
      <c r="O36" s="26">
        <f t="shared" si="10"/>
        <v>0</v>
      </c>
      <c r="P36" s="70">
        <f t="shared" si="11"/>
        <v>0</v>
      </c>
      <c r="Q36" s="70">
        <f t="shared" si="12"/>
        <v>0</v>
      </c>
      <c r="R36" s="62">
        <f t="shared" si="13"/>
        <v>0</v>
      </c>
      <c r="S36" s="62">
        <f t="shared" si="14"/>
        <v>0</v>
      </c>
      <c r="T36" s="55"/>
      <c r="U36" s="56"/>
      <c r="V36" s="86">
        <f t="shared" si="15"/>
      </c>
      <c r="W36" s="76">
        <f ca="1" t="shared" si="16"/>
      </c>
      <c r="X36" s="76">
        <f t="shared" si="17"/>
      </c>
      <c r="Y36" s="21"/>
      <c r="Z36" s="21"/>
      <c r="AA36" s="24"/>
      <c r="AB36" s="24"/>
      <c r="AG36" s="32"/>
      <c r="AH36" s="28"/>
    </row>
    <row r="37" spans="1:34" ht="12.75" hidden="1">
      <c r="A37" s="61">
        <f t="shared" si="0"/>
      </c>
      <c r="B37" s="20" t="s">
        <v>159</v>
      </c>
      <c r="C37" s="24">
        <f t="shared" si="1"/>
      </c>
      <c r="D37" s="24">
        <f t="shared" si="2"/>
      </c>
      <c r="E37" s="26">
        <f t="shared" si="3"/>
        <v>999</v>
      </c>
      <c r="F37" s="18">
        <f t="shared" si="18"/>
        <v>0</v>
      </c>
      <c r="G37" s="79">
        <v>0</v>
      </c>
      <c r="H37" s="79">
        <v>0</v>
      </c>
      <c r="I37" s="85">
        <f t="shared" si="4"/>
        <v>0</v>
      </c>
      <c r="J37" s="82">
        <f t="shared" si="5"/>
        <v>0</v>
      </c>
      <c r="K37" s="70">
        <f t="shared" si="6"/>
        <v>0</v>
      </c>
      <c r="L37" s="70">
        <f t="shared" si="7"/>
        <v>0</v>
      </c>
      <c r="M37" s="26" t="str">
        <f t="shared" si="8"/>
        <v>true</v>
      </c>
      <c r="N37" s="84">
        <f t="shared" si="9"/>
        <v>0</v>
      </c>
      <c r="O37" s="26">
        <f t="shared" si="10"/>
        <v>0</v>
      </c>
      <c r="P37" s="70">
        <f t="shared" si="11"/>
        <v>0</v>
      </c>
      <c r="Q37" s="70">
        <f t="shared" si="12"/>
        <v>0</v>
      </c>
      <c r="R37" s="62">
        <f t="shared" si="13"/>
        <v>0</v>
      </c>
      <c r="S37" s="62">
        <f t="shared" si="14"/>
        <v>0</v>
      </c>
      <c r="T37" s="55"/>
      <c r="U37" s="56"/>
      <c r="V37" s="86">
        <f t="shared" si="15"/>
      </c>
      <c r="W37" s="76">
        <f ca="1" t="shared" si="16"/>
      </c>
      <c r="X37" s="76">
        <f t="shared" si="17"/>
      </c>
      <c r="Y37" s="21"/>
      <c r="Z37" s="21"/>
      <c r="AA37" s="24"/>
      <c r="AB37" s="24"/>
      <c r="AG37" s="32"/>
      <c r="AH37" s="28"/>
    </row>
    <row r="38" spans="1:34" ht="12.75" hidden="1">
      <c r="A38" s="61">
        <f t="shared" si="0"/>
      </c>
      <c r="B38" s="20" t="s">
        <v>159</v>
      </c>
      <c r="C38" s="24">
        <f t="shared" si="1"/>
      </c>
      <c r="D38" s="24">
        <f t="shared" si="2"/>
      </c>
      <c r="E38" s="26">
        <f t="shared" si="3"/>
        <v>999</v>
      </c>
      <c r="F38" s="18">
        <f t="shared" si="18"/>
        <v>0</v>
      </c>
      <c r="G38" s="79">
        <v>0</v>
      </c>
      <c r="H38" s="79">
        <v>0</v>
      </c>
      <c r="I38" s="85">
        <f t="shared" si="4"/>
        <v>0</v>
      </c>
      <c r="J38" s="82">
        <f t="shared" si="5"/>
        <v>0</v>
      </c>
      <c r="K38" s="70">
        <f t="shared" si="6"/>
        <v>0</v>
      </c>
      <c r="L38" s="70">
        <f t="shared" si="7"/>
        <v>0</v>
      </c>
      <c r="M38" s="26" t="str">
        <f t="shared" si="8"/>
        <v>true</v>
      </c>
      <c r="N38" s="84">
        <f t="shared" si="9"/>
        <v>0</v>
      </c>
      <c r="O38" s="26">
        <f t="shared" si="10"/>
        <v>0</v>
      </c>
      <c r="P38" s="70">
        <f t="shared" si="11"/>
        <v>0</v>
      </c>
      <c r="Q38" s="70">
        <f t="shared" si="12"/>
        <v>0</v>
      </c>
      <c r="R38" s="62">
        <f t="shared" si="13"/>
        <v>0</v>
      </c>
      <c r="S38" s="62">
        <f t="shared" si="14"/>
        <v>0</v>
      </c>
      <c r="T38" s="55"/>
      <c r="U38" s="56"/>
      <c r="V38" s="86">
        <f t="shared" si="15"/>
      </c>
      <c r="W38" s="76">
        <f ca="1" t="shared" si="16"/>
      </c>
      <c r="X38" s="76">
        <f t="shared" si="17"/>
      </c>
      <c r="Y38" s="21"/>
      <c r="Z38" s="21"/>
      <c r="AA38" s="24"/>
      <c r="AB38" s="24"/>
      <c r="AG38" s="32"/>
      <c r="AH38" s="28"/>
    </row>
    <row r="39" spans="1:34" ht="12.75" hidden="1">
      <c r="A39" s="61">
        <f t="shared" si="0"/>
      </c>
      <c r="B39" s="20" t="s">
        <v>159</v>
      </c>
      <c r="C39" s="24">
        <f t="shared" si="1"/>
      </c>
      <c r="D39" s="24">
        <f t="shared" si="2"/>
      </c>
      <c r="E39" s="26">
        <f t="shared" si="3"/>
        <v>999</v>
      </c>
      <c r="F39" s="18">
        <f t="shared" si="18"/>
        <v>0</v>
      </c>
      <c r="G39" s="79">
        <v>0</v>
      </c>
      <c r="H39" s="79">
        <v>0</v>
      </c>
      <c r="I39" s="85">
        <f t="shared" si="4"/>
        <v>0</v>
      </c>
      <c r="J39" s="82">
        <f t="shared" si="5"/>
        <v>0</v>
      </c>
      <c r="K39" s="70">
        <f t="shared" si="6"/>
        <v>0</v>
      </c>
      <c r="L39" s="70">
        <f t="shared" si="7"/>
        <v>0</v>
      </c>
      <c r="M39" s="26" t="str">
        <f t="shared" si="8"/>
        <v>true</v>
      </c>
      <c r="N39" s="84">
        <f t="shared" si="9"/>
        <v>0</v>
      </c>
      <c r="O39" s="26">
        <f t="shared" si="10"/>
        <v>0</v>
      </c>
      <c r="P39" s="70">
        <f t="shared" si="11"/>
        <v>0</v>
      </c>
      <c r="Q39" s="70">
        <f t="shared" si="12"/>
        <v>0</v>
      </c>
      <c r="R39" s="62">
        <f t="shared" si="13"/>
        <v>0</v>
      </c>
      <c r="S39" s="62">
        <f t="shared" si="14"/>
        <v>0</v>
      </c>
      <c r="T39" s="55"/>
      <c r="U39" s="56"/>
      <c r="V39" s="86">
        <f t="shared" si="15"/>
      </c>
      <c r="W39" s="76">
        <f ca="1" t="shared" si="16"/>
      </c>
      <c r="X39" s="76">
        <f t="shared" si="17"/>
      </c>
      <c r="Y39" s="21"/>
      <c r="Z39" s="21"/>
      <c r="AA39" s="24"/>
      <c r="AB39" s="24"/>
      <c r="AG39" s="32"/>
      <c r="AH39" s="28"/>
    </row>
    <row r="40" spans="1:34" ht="12.75" hidden="1">
      <c r="A40" s="61">
        <f t="shared" si="0"/>
      </c>
      <c r="B40" s="20" t="s">
        <v>159</v>
      </c>
      <c r="C40" s="24">
        <f t="shared" si="1"/>
      </c>
      <c r="D40" s="24">
        <f t="shared" si="2"/>
      </c>
      <c r="E40" s="26">
        <f t="shared" si="3"/>
        <v>999</v>
      </c>
      <c r="F40" s="18">
        <f t="shared" si="18"/>
        <v>0</v>
      </c>
      <c r="G40" s="79">
        <v>0</v>
      </c>
      <c r="H40" s="79">
        <v>0</v>
      </c>
      <c r="I40" s="85">
        <f t="shared" si="4"/>
        <v>0</v>
      </c>
      <c r="J40" s="82">
        <f t="shared" si="5"/>
        <v>0</v>
      </c>
      <c r="K40" s="70">
        <f t="shared" si="6"/>
        <v>0</v>
      </c>
      <c r="L40" s="70">
        <f t="shared" si="7"/>
        <v>0</v>
      </c>
      <c r="M40" s="26" t="str">
        <f t="shared" si="8"/>
        <v>true</v>
      </c>
      <c r="N40" s="84">
        <f t="shared" si="9"/>
        <v>0</v>
      </c>
      <c r="O40" s="26">
        <f t="shared" si="10"/>
        <v>0</v>
      </c>
      <c r="P40" s="70">
        <f t="shared" si="11"/>
        <v>0</v>
      </c>
      <c r="Q40" s="70">
        <f t="shared" si="12"/>
        <v>0</v>
      </c>
      <c r="R40" s="62">
        <f t="shared" si="13"/>
        <v>0</v>
      </c>
      <c r="S40" s="62">
        <f t="shared" si="14"/>
        <v>0</v>
      </c>
      <c r="T40" s="55"/>
      <c r="U40" s="56"/>
      <c r="V40" s="86">
        <f t="shared" si="15"/>
      </c>
      <c r="W40" s="76">
        <f ca="1" t="shared" si="16"/>
      </c>
      <c r="X40" s="76">
        <f t="shared" si="17"/>
      </c>
      <c r="Y40" s="21"/>
      <c r="Z40" s="21"/>
      <c r="AA40" s="24"/>
      <c r="AB40" s="24"/>
      <c r="AG40" s="32"/>
      <c r="AH40" s="28"/>
    </row>
    <row r="41" spans="1:34" ht="12.75" hidden="1">
      <c r="A41" s="61">
        <f t="shared" si="0"/>
      </c>
      <c r="B41" s="20" t="s">
        <v>159</v>
      </c>
      <c r="C41" s="24">
        <f t="shared" si="1"/>
      </c>
      <c r="D41" s="24">
        <f t="shared" si="2"/>
      </c>
      <c r="E41" s="26">
        <f t="shared" si="3"/>
        <v>999</v>
      </c>
      <c r="F41" s="18">
        <f t="shared" si="18"/>
        <v>0</v>
      </c>
      <c r="G41" s="79">
        <v>0</v>
      </c>
      <c r="H41" s="79">
        <v>0</v>
      </c>
      <c r="I41" s="85">
        <f t="shared" si="4"/>
        <v>0</v>
      </c>
      <c r="J41" s="82">
        <f t="shared" si="5"/>
        <v>0</v>
      </c>
      <c r="K41" s="70">
        <f t="shared" si="6"/>
        <v>0</v>
      </c>
      <c r="L41" s="70">
        <f t="shared" si="7"/>
        <v>0</v>
      </c>
      <c r="M41" s="26" t="str">
        <f t="shared" si="8"/>
        <v>true</v>
      </c>
      <c r="N41" s="84">
        <f t="shared" si="9"/>
        <v>0</v>
      </c>
      <c r="O41" s="26">
        <f t="shared" si="10"/>
        <v>0</v>
      </c>
      <c r="P41" s="70">
        <f t="shared" si="11"/>
        <v>0</v>
      </c>
      <c r="Q41" s="70">
        <f t="shared" si="12"/>
        <v>0</v>
      </c>
      <c r="R41" s="62">
        <f t="shared" si="13"/>
        <v>0</v>
      </c>
      <c r="S41" s="62">
        <f t="shared" si="14"/>
        <v>0</v>
      </c>
      <c r="T41" s="55"/>
      <c r="U41" s="56"/>
      <c r="V41" s="86">
        <f t="shared" si="15"/>
      </c>
      <c r="W41" s="76">
        <f ca="1" t="shared" si="16"/>
      </c>
      <c r="X41" s="76">
        <f t="shared" si="17"/>
      </c>
      <c r="Y41" s="21"/>
      <c r="Z41" s="21"/>
      <c r="AA41" s="24"/>
      <c r="AB41" s="24"/>
      <c r="AG41" s="32"/>
      <c r="AH41" s="28"/>
    </row>
    <row r="42" spans="1:34" ht="12.75" hidden="1">
      <c r="A42" s="61">
        <f t="shared" si="0"/>
      </c>
      <c r="B42" s="20" t="s">
        <v>159</v>
      </c>
      <c r="C42" s="24">
        <f t="shared" si="1"/>
      </c>
      <c r="D42" s="24">
        <f t="shared" si="2"/>
      </c>
      <c r="E42" s="26">
        <f t="shared" si="3"/>
        <v>999</v>
      </c>
      <c r="F42" s="18">
        <f t="shared" si="18"/>
        <v>0</v>
      </c>
      <c r="G42" s="79">
        <v>0</v>
      </c>
      <c r="H42" s="79">
        <v>0</v>
      </c>
      <c r="I42" s="85">
        <f t="shared" si="4"/>
        <v>0</v>
      </c>
      <c r="J42" s="82">
        <f t="shared" si="5"/>
        <v>0</v>
      </c>
      <c r="K42" s="70">
        <f t="shared" si="6"/>
        <v>0</v>
      </c>
      <c r="L42" s="70">
        <f t="shared" si="7"/>
        <v>0</v>
      </c>
      <c r="M42" s="26" t="str">
        <f t="shared" si="8"/>
        <v>true</v>
      </c>
      <c r="N42" s="84">
        <f t="shared" si="9"/>
        <v>0</v>
      </c>
      <c r="O42" s="26">
        <f t="shared" si="10"/>
        <v>0</v>
      </c>
      <c r="P42" s="70">
        <f t="shared" si="11"/>
        <v>0</v>
      </c>
      <c r="Q42" s="70">
        <f t="shared" si="12"/>
        <v>0</v>
      </c>
      <c r="R42" s="62">
        <f t="shared" si="13"/>
        <v>0</v>
      </c>
      <c r="S42" s="62">
        <f t="shared" si="14"/>
        <v>0</v>
      </c>
      <c r="T42" s="55"/>
      <c r="U42" s="56"/>
      <c r="V42" s="86">
        <f t="shared" si="15"/>
      </c>
      <c r="W42" s="76">
        <f ca="1" t="shared" si="16"/>
      </c>
      <c r="X42" s="76">
        <f t="shared" si="17"/>
      </c>
      <c r="Y42" s="21"/>
      <c r="Z42" s="21"/>
      <c r="AA42" s="24"/>
      <c r="AB42" s="24"/>
      <c r="AG42" s="32"/>
      <c r="AH42" s="28"/>
    </row>
    <row r="43" spans="1:34" ht="12.75" hidden="1">
      <c r="A43" s="61">
        <f t="shared" si="0"/>
      </c>
      <c r="B43" s="20" t="s">
        <v>159</v>
      </c>
      <c r="C43" s="24">
        <f t="shared" si="1"/>
      </c>
      <c r="D43" s="24">
        <f t="shared" si="2"/>
      </c>
      <c r="E43" s="26">
        <f t="shared" si="3"/>
        <v>999</v>
      </c>
      <c r="F43" s="18">
        <f t="shared" si="18"/>
        <v>0</v>
      </c>
      <c r="G43" s="79">
        <v>0</v>
      </c>
      <c r="H43" s="79">
        <v>0</v>
      </c>
      <c r="I43" s="85">
        <f t="shared" si="4"/>
        <v>0</v>
      </c>
      <c r="J43" s="82">
        <f t="shared" si="5"/>
        <v>0</v>
      </c>
      <c r="K43" s="70">
        <f t="shared" si="6"/>
        <v>0</v>
      </c>
      <c r="L43" s="70">
        <f t="shared" si="7"/>
        <v>0</v>
      </c>
      <c r="M43" s="26" t="str">
        <f t="shared" si="8"/>
        <v>true</v>
      </c>
      <c r="N43" s="84">
        <f t="shared" si="9"/>
        <v>0</v>
      </c>
      <c r="O43" s="26">
        <f t="shared" si="10"/>
        <v>0</v>
      </c>
      <c r="P43" s="70">
        <f t="shared" si="11"/>
        <v>0</v>
      </c>
      <c r="Q43" s="70">
        <f t="shared" si="12"/>
        <v>0</v>
      </c>
      <c r="R43" s="62">
        <f t="shared" si="13"/>
        <v>0</v>
      </c>
      <c r="S43" s="62">
        <f t="shared" si="14"/>
        <v>0</v>
      </c>
      <c r="T43" s="55"/>
      <c r="U43" s="56"/>
      <c r="V43" s="86">
        <f t="shared" si="15"/>
      </c>
      <c r="W43" s="76">
        <f ca="1" t="shared" si="16"/>
      </c>
      <c r="X43" s="76">
        <f t="shared" si="17"/>
      </c>
      <c r="Y43" s="21"/>
      <c r="Z43" s="21"/>
      <c r="AA43" s="24"/>
      <c r="AB43" s="24"/>
      <c r="AG43" s="32"/>
      <c r="AH43" s="28"/>
    </row>
    <row r="44" spans="1:34" ht="12.75" hidden="1">
      <c r="A44" s="61">
        <f t="shared" si="0"/>
      </c>
      <c r="B44" s="20" t="s">
        <v>159</v>
      </c>
      <c r="C44" s="24">
        <f t="shared" si="1"/>
      </c>
      <c r="D44" s="24">
        <f t="shared" si="2"/>
      </c>
      <c r="E44" s="26">
        <f t="shared" si="3"/>
        <v>999</v>
      </c>
      <c r="F44" s="18">
        <f t="shared" si="18"/>
        <v>0</v>
      </c>
      <c r="G44" s="79">
        <v>0</v>
      </c>
      <c r="H44" s="79">
        <v>0</v>
      </c>
      <c r="I44" s="85">
        <f t="shared" si="4"/>
        <v>0</v>
      </c>
      <c r="J44" s="82">
        <f t="shared" si="5"/>
        <v>0</v>
      </c>
      <c r="K44" s="70">
        <f t="shared" si="6"/>
        <v>0</v>
      </c>
      <c r="L44" s="70">
        <f t="shared" si="7"/>
        <v>0</v>
      </c>
      <c r="M44" s="26" t="str">
        <f t="shared" si="8"/>
        <v>true</v>
      </c>
      <c r="N44" s="84">
        <f t="shared" si="9"/>
        <v>0</v>
      </c>
      <c r="O44" s="26">
        <f t="shared" si="10"/>
        <v>0</v>
      </c>
      <c r="P44" s="70">
        <f t="shared" si="11"/>
        <v>0</v>
      </c>
      <c r="Q44" s="70">
        <f t="shared" si="12"/>
        <v>0</v>
      </c>
      <c r="R44" s="62">
        <f t="shared" si="13"/>
        <v>0</v>
      </c>
      <c r="S44" s="62">
        <f t="shared" si="14"/>
        <v>0</v>
      </c>
      <c r="T44" s="55"/>
      <c r="U44" s="56"/>
      <c r="V44" s="86">
        <f t="shared" si="15"/>
      </c>
      <c r="W44" s="76">
        <f ca="1" t="shared" si="16"/>
      </c>
      <c r="X44" s="76">
        <f t="shared" si="17"/>
      </c>
      <c r="Y44" s="21"/>
      <c r="Z44" s="21"/>
      <c r="AA44" s="24"/>
      <c r="AB44" s="24"/>
      <c r="AG44" s="32"/>
      <c r="AH44" s="28"/>
    </row>
    <row r="45" spans="1:34" ht="12.75" hidden="1">
      <c r="A45" s="61">
        <f t="shared" si="0"/>
      </c>
      <c r="B45" s="20" t="s">
        <v>159</v>
      </c>
      <c r="C45" s="24">
        <f t="shared" si="1"/>
      </c>
      <c r="D45" s="24">
        <f t="shared" si="2"/>
      </c>
      <c r="E45" s="26">
        <f t="shared" si="3"/>
        <v>999</v>
      </c>
      <c r="F45" s="18">
        <f t="shared" si="18"/>
        <v>0</v>
      </c>
      <c r="G45" s="79">
        <v>0</v>
      </c>
      <c r="H45" s="79">
        <v>0</v>
      </c>
      <c r="I45" s="85">
        <f t="shared" si="4"/>
        <v>0</v>
      </c>
      <c r="J45" s="82">
        <f t="shared" si="5"/>
        <v>0</v>
      </c>
      <c r="K45" s="70">
        <f t="shared" si="6"/>
        <v>0</v>
      </c>
      <c r="L45" s="70">
        <f t="shared" si="7"/>
        <v>0</v>
      </c>
      <c r="M45" s="26" t="str">
        <f t="shared" si="8"/>
        <v>true</v>
      </c>
      <c r="N45" s="84">
        <f t="shared" si="9"/>
        <v>0</v>
      </c>
      <c r="O45" s="26">
        <f t="shared" si="10"/>
        <v>0</v>
      </c>
      <c r="P45" s="70">
        <f t="shared" si="11"/>
        <v>0</v>
      </c>
      <c r="Q45" s="70">
        <f t="shared" si="12"/>
        <v>0</v>
      </c>
      <c r="R45" s="62">
        <f t="shared" si="13"/>
        <v>0</v>
      </c>
      <c r="S45" s="62">
        <f t="shared" si="14"/>
        <v>0</v>
      </c>
      <c r="T45" s="55"/>
      <c r="U45" s="56"/>
      <c r="V45" s="86">
        <f t="shared" si="15"/>
      </c>
      <c r="W45" s="76">
        <f ca="1" t="shared" si="16"/>
      </c>
      <c r="X45" s="76">
        <f t="shared" si="17"/>
      </c>
      <c r="Y45" s="21"/>
      <c r="Z45" s="21"/>
      <c r="AA45" s="24"/>
      <c r="AB45" s="24"/>
      <c r="AG45" s="32"/>
      <c r="AH45" s="28"/>
    </row>
    <row r="46" spans="1:34" ht="12.75" hidden="1">
      <c r="A46" s="61">
        <f t="shared" si="0"/>
      </c>
      <c r="B46" s="20" t="s">
        <v>159</v>
      </c>
      <c r="C46" s="24">
        <f t="shared" si="1"/>
      </c>
      <c r="D46" s="24">
        <f t="shared" si="2"/>
      </c>
      <c r="E46" s="26">
        <f t="shared" si="3"/>
        <v>999</v>
      </c>
      <c r="F46" s="18">
        <f t="shared" si="18"/>
        <v>0</v>
      </c>
      <c r="G46" s="79">
        <v>0</v>
      </c>
      <c r="H46" s="79">
        <v>0</v>
      </c>
      <c r="I46" s="85">
        <f t="shared" si="4"/>
        <v>0</v>
      </c>
      <c r="J46" s="82">
        <f t="shared" si="5"/>
        <v>0</v>
      </c>
      <c r="K46" s="70">
        <f t="shared" si="6"/>
        <v>0</v>
      </c>
      <c r="L46" s="70">
        <f t="shared" si="7"/>
        <v>0</v>
      </c>
      <c r="M46" s="26" t="str">
        <f t="shared" si="8"/>
        <v>true</v>
      </c>
      <c r="N46" s="84">
        <f t="shared" si="9"/>
        <v>0</v>
      </c>
      <c r="O46" s="26">
        <f t="shared" si="10"/>
        <v>0</v>
      </c>
      <c r="P46" s="70">
        <f t="shared" si="11"/>
        <v>0</v>
      </c>
      <c r="Q46" s="70">
        <f t="shared" si="12"/>
        <v>0</v>
      </c>
      <c r="R46" s="62">
        <f t="shared" si="13"/>
        <v>0</v>
      </c>
      <c r="S46" s="62">
        <f t="shared" si="14"/>
        <v>0</v>
      </c>
      <c r="T46" s="55"/>
      <c r="U46" s="56"/>
      <c r="V46" s="86">
        <f t="shared" si="15"/>
      </c>
      <c r="W46" s="76">
        <f ca="1" t="shared" si="16"/>
      </c>
      <c r="X46" s="76">
        <f t="shared" si="17"/>
      </c>
      <c r="Y46" s="21"/>
      <c r="Z46" s="21"/>
      <c r="AA46" s="24"/>
      <c r="AB46" s="24"/>
      <c r="AG46" s="32"/>
      <c r="AH46" s="28"/>
    </row>
    <row r="47" spans="1:34" ht="12.75" hidden="1">
      <c r="A47" s="61">
        <f t="shared" si="0"/>
      </c>
      <c r="B47" s="20" t="s">
        <v>159</v>
      </c>
      <c r="C47" s="24">
        <f t="shared" si="1"/>
      </c>
      <c r="D47" s="24">
        <f t="shared" si="2"/>
      </c>
      <c r="E47" s="26">
        <f t="shared" si="3"/>
        <v>999</v>
      </c>
      <c r="F47" s="18">
        <f t="shared" si="18"/>
        <v>0</v>
      </c>
      <c r="G47" s="79">
        <v>0</v>
      </c>
      <c r="H47" s="79">
        <v>0</v>
      </c>
      <c r="I47" s="85">
        <f t="shared" si="4"/>
        <v>0</v>
      </c>
      <c r="J47" s="82">
        <f t="shared" si="5"/>
        <v>0</v>
      </c>
      <c r="K47" s="70">
        <f t="shared" si="6"/>
        <v>0</v>
      </c>
      <c r="L47" s="70">
        <f t="shared" si="7"/>
        <v>0</v>
      </c>
      <c r="M47" s="26" t="str">
        <f t="shared" si="8"/>
        <v>true</v>
      </c>
      <c r="N47" s="84">
        <f t="shared" si="9"/>
        <v>0</v>
      </c>
      <c r="O47" s="26">
        <f t="shared" si="10"/>
        <v>0</v>
      </c>
      <c r="P47" s="70">
        <f t="shared" si="11"/>
        <v>0</v>
      </c>
      <c r="Q47" s="70">
        <f t="shared" si="12"/>
        <v>0</v>
      </c>
      <c r="R47" s="62">
        <f t="shared" si="13"/>
        <v>0</v>
      </c>
      <c r="S47" s="62">
        <f t="shared" si="14"/>
        <v>0</v>
      </c>
      <c r="T47" s="55"/>
      <c r="U47" s="56"/>
      <c r="V47" s="86">
        <f t="shared" si="15"/>
      </c>
      <c r="W47" s="76">
        <f ca="1" t="shared" si="16"/>
      </c>
      <c r="X47" s="76">
        <f t="shared" si="17"/>
      </c>
      <c r="Y47" s="21"/>
      <c r="Z47" s="21"/>
      <c r="AA47" s="24"/>
      <c r="AB47" s="24"/>
      <c r="AG47" s="32"/>
      <c r="AH47" s="28"/>
    </row>
    <row r="48" spans="1:34" ht="12.75" hidden="1">
      <c r="A48" s="61">
        <f t="shared" si="0"/>
      </c>
      <c r="B48" s="20" t="s">
        <v>159</v>
      </c>
      <c r="C48" s="24">
        <f t="shared" si="1"/>
      </c>
      <c r="D48" s="24">
        <f t="shared" si="2"/>
      </c>
      <c r="E48" s="26">
        <f t="shared" si="3"/>
        <v>999</v>
      </c>
      <c r="F48" s="18">
        <f t="shared" si="18"/>
        <v>0</v>
      </c>
      <c r="G48" s="79">
        <v>0</v>
      </c>
      <c r="H48" s="79">
        <v>0</v>
      </c>
      <c r="I48" s="85">
        <f t="shared" si="4"/>
        <v>0</v>
      </c>
      <c r="J48" s="82">
        <f t="shared" si="5"/>
        <v>0</v>
      </c>
      <c r="K48" s="70">
        <f t="shared" si="6"/>
        <v>0</v>
      </c>
      <c r="L48" s="70">
        <f t="shared" si="7"/>
        <v>0</v>
      </c>
      <c r="M48" s="26" t="str">
        <f t="shared" si="8"/>
        <v>true</v>
      </c>
      <c r="N48" s="84">
        <f t="shared" si="9"/>
        <v>0</v>
      </c>
      <c r="O48" s="26">
        <f t="shared" si="10"/>
        <v>0</v>
      </c>
      <c r="P48" s="70">
        <f t="shared" si="11"/>
        <v>0</v>
      </c>
      <c r="Q48" s="70">
        <f t="shared" si="12"/>
        <v>0</v>
      </c>
      <c r="R48" s="62">
        <f t="shared" si="13"/>
        <v>0</v>
      </c>
      <c r="S48" s="62">
        <f t="shared" si="14"/>
        <v>0</v>
      </c>
      <c r="T48" s="55"/>
      <c r="U48" s="56"/>
      <c r="V48" s="86">
        <f t="shared" si="15"/>
      </c>
      <c r="W48" s="76">
        <f ca="1" t="shared" si="16"/>
      </c>
      <c r="X48" s="76">
        <f t="shared" si="17"/>
      </c>
      <c r="Y48" s="21"/>
      <c r="Z48" s="21"/>
      <c r="AA48" s="24"/>
      <c r="AB48" s="24"/>
      <c r="AG48" s="32"/>
      <c r="AH48" s="28"/>
    </row>
    <row r="49" spans="1:34" ht="12.75" hidden="1">
      <c r="A49" s="61">
        <f aca="true" t="shared" si="19" ref="A49:A76">IF(B49&lt;&gt;"",IF(MAX(Body)&gt;0,RANK(V49,V$1:V$65536),""),"")</f>
      </c>
      <c r="B49" s="20" t="s">
        <v>159</v>
      </c>
      <c r="C49" s="24">
        <f aca="true" t="shared" si="20" ref="C49:C76">IF(B49="","",VLOOKUP(B49,StartList,2,0))</f>
      </c>
      <c r="D49" s="24">
        <f aca="true" t="shared" si="21" ref="D49:D76">IF(B49="","",VLOOKUP(B49,StartList,4,0))</f>
      </c>
      <c r="E49" s="26">
        <f aca="true" t="shared" si="22" ref="E49:E76">IF(B49&lt;&gt;"",VLOOKUP(B49,StartList,8,0),999)</f>
        <v>999</v>
      </c>
      <c r="F49" s="18">
        <f t="shared" si="18"/>
        <v>0</v>
      </c>
      <c r="G49" s="79">
        <v>0</v>
      </c>
      <c r="H49" s="79">
        <v>0</v>
      </c>
      <c r="I49" s="85">
        <f aca="true" t="shared" si="23" ref="I49:I76">IF(G49=0,0,IF(H49=0,0,H49-G49))</f>
        <v>0</v>
      </c>
      <c r="J49" s="82">
        <f aca="true" t="shared" si="24" ref="J49:J76">IF(OR(time&lt;=0,TaskType="TDT"),0,dist/time/24)</f>
        <v>0</v>
      </c>
      <c r="K49" s="70">
        <f aca="true" t="shared" si="25" ref="K49:K76">dist*100/I</f>
        <v>0</v>
      </c>
      <c r="L49" s="70">
        <f aca="true" t="shared" si="26" ref="L49:L76">speed*100/I</f>
        <v>0</v>
      </c>
      <c r="M49" s="26" t="str">
        <f aca="true" t="shared" si="27" ref="M49:M76">IF(vh&gt;=V*2/3,"true","false")</f>
        <v>true</v>
      </c>
      <c r="N49" s="84">
        <f aca="true" t="shared" si="28" ref="N49:N76">IF(speed&gt;0,1,IF(AND(V&gt;0,TaskType="AST"),dh/Lh,dh/D))</f>
        <v>0</v>
      </c>
      <c r="O49" s="26">
        <f aca="true" t="shared" si="29" ref="O49:O76">IF(V&gt;0,vh/V,0)</f>
        <v>0</v>
      </c>
      <c r="P49" s="70">
        <f aca="true" t="shared" si="30" ref="P49:P76">Rd*(1-2*Rn/3)*Pm</f>
        <v>0</v>
      </c>
      <c r="Q49" s="70">
        <f aca="true" t="shared" si="31" ref="Q49:Q76">IF(2*(Rv-2/3)*Rn*Pm&gt;0,2*(Rv-2/3)*Rn*Pm,0)</f>
        <v>0</v>
      </c>
      <c r="R49" s="62">
        <f aca="true" t="shared" si="32" ref="R49:R76">Pd+Pv</f>
        <v>0</v>
      </c>
      <c r="S49" s="62">
        <f aca="true" t="shared" si="33" ref="S49:S76">Pu*f</f>
        <v>0</v>
      </c>
      <c r="T49" s="55"/>
      <c r="U49" s="56"/>
      <c r="V49" s="86">
        <f aca="true" t="shared" si="34" ref="V49:V76">IF(B49&lt;&gt;"",IF(AND(Proc25="Y",nxproc&lt;25),0,IF((Pc+pen_points+Pc*pen_proc)&lt;0,0,ROUND(Pc+pen_points+Pc*pen_proc,0))),"")</f>
      </c>
      <c r="W49" s="76">
        <f aca="true" ca="1" t="shared" si="35" ref="W49:W76">IF(B49&lt;&gt;"",IF(PreDisc="",V49,IF(B49="",0,SUM(V49,VLOOKUP(B49,INDIRECT(PreDisc&amp;"!$B:$W"),22,0)))),"")</f>
      </c>
      <c r="X49" s="76">
        <f aca="true" t="shared" si="36" ref="X49:X76">IF(B49&lt;&gt;"",RANK(W49,W$1:W$65536),"")</f>
      </c>
      <c r="Y49" s="21"/>
      <c r="Z49" s="21"/>
      <c r="AA49" s="24"/>
      <c r="AB49" s="24"/>
      <c r="AG49" s="32"/>
      <c r="AH49" s="28"/>
    </row>
    <row r="50" spans="1:34" ht="12.75" hidden="1">
      <c r="A50" s="61">
        <f t="shared" si="19"/>
      </c>
      <c r="B50" s="20" t="s">
        <v>159</v>
      </c>
      <c r="C50" s="24">
        <f t="shared" si="20"/>
      </c>
      <c r="D50" s="24">
        <f t="shared" si="21"/>
      </c>
      <c r="E50" s="26">
        <f t="shared" si="22"/>
        <v>999</v>
      </c>
      <c r="F50" s="18">
        <f t="shared" si="18"/>
        <v>0</v>
      </c>
      <c r="G50" s="79">
        <v>0</v>
      </c>
      <c r="H50" s="79">
        <v>0</v>
      </c>
      <c r="I50" s="85">
        <f t="shared" si="23"/>
        <v>0</v>
      </c>
      <c r="J50" s="82">
        <f t="shared" si="24"/>
        <v>0</v>
      </c>
      <c r="K50" s="70">
        <f t="shared" si="25"/>
        <v>0</v>
      </c>
      <c r="L50" s="70">
        <f t="shared" si="26"/>
        <v>0</v>
      </c>
      <c r="M50" s="26" t="str">
        <f t="shared" si="27"/>
        <v>true</v>
      </c>
      <c r="N50" s="84">
        <f t="shared" si="28"/>
        <v>0</v>
      </c>
      <c r="O50" s="26">
        <f t="shared" si="29"/>
        <v>0</v>
      </c>
      <c r="P50" s="70">
        <f t="shared" si="30"/>
        <v>0</v>
      </c>
      <c r="Q50" s="70">
        <f t="shared" si="31"/>
        <v>0</v>
      </c>
      <c r="R50" s="62">
        <f t="shared" si="32"/>
        <v>0</v>
      </c>
      <c r="S50" s="62">
        <f t="shared" si="33"/>
        <v>0</v>
      </c>
      <c r="T50" s="55"/>
      <c r="U50" s="56"/>
      <c r="V50" s="86">
        <f t="shared" si="34"/>
      </c>
      <c r="W50" s="76">
        <f ca="1" t="shared" si="35"/>
      </c>
      <c r="X50" s="76">
        <f t="shared" si="36"/>
      </c>
      <c r="Y50" s="21"/>
      <c r="Z50" s="21"/>
      <c r="AA50" s="24"/>
      <c r="AB50" s="24"/>
      <c r="AG50" s="32"/>
      <c r="AH50" s="28"/>
    </row>
    <row r="51" spans="1:28" ht="12.75" hidden="1">
      <c r="A51" s="61">
        <f t="shared" si="19"/>
      </c>
      <c r="B51" s="20" t="s">
        <v>159</v>
      </c>
      <c r="C51" s="24">
        <f t="shared" si="20"/>
      </c>
      <c r="D51" s="24">
        <f t="shared" si="21"/>
      </c>
      <c r="E51" s="26">
        <f t="shared" si="22"/>
        <v>999</v>
      </c>
      <c r="F51" s="18">
        <f t="shared" si="18"/>
        <v>0</v>
      </c>
      <c r="G51" s="79">
        <v>0</v>
      </c>
      <c r="H51" s="79">
        <v>0</v>
      </c>
      <c r="I51" s="85">
        <f t="shared" si="23"/>
        <v>0</v>
      </c>
      <c r="J51" s="82">
        <f t="shared" si="24"/>
        <v>0</v>
      </c>
      <c r="K51" s="70">
        <f t="shared" si="25"/>
        <v>0</v>
      </c>
      <c r="L51" s="70">
        <f t="shared" si="26"/>
        <v>0</v>
      </c>
      <c r="M51" s="26" t="str">
        <f t="shared" si="27"/>
        <v>true</v>
      </c>
      <c r="N51" s="84">
        <f t="shared" si="28"/>
        <v>0</v>
      </c>
      <c r="O51" s="26">
        <f t="shared" si="29"/>
        <v>0</v>
      </c>
      <c r="P51" s="70">
        <f t="shared" si="30"/>
        <v>0</v>
      </c>
      <c r="Q51" s="70">
        <f t="shared" si="31"/>
        <v>0</v>
      </c>
      <c r="R51" s="62">
        <f t="shared" si="32"/>
        <v>0</v>
      </c>
      <c r="S51" s="62">
        <f t="shared" si="33"/>
        <v>0</v>
      </c>
      <c r="T51" s="55"/>
      <c r="U51" s="56"/>
      <c r="V51" s="86">
        <f t="shared" si="34"/>
      </c>
      <c r="W51" s="76">
        <f ca="1" t="shared" si="35"/>
      </c>
      <c r="X51" s="76">
        <f t="shared" si="36"/>
      </c>
      <c r="Y51" s="21"/>
      <c r="Z51" s="21"/>
      <c r="AA51" s="24"/>
      <c r="AB51" s="24"/>
    </row>
    <row r="52" spans="1:29" ht="12.75" hidden="1">
      <c r="A52" s="61">
        <f t="shared" si="19"/>
      </c>
      <c r="B52" s="20" t="s">
        <v>159</v>
      </c>
      <c r="C52" s="24">
        <f t="shared" si="20"/>
      </c>
      <c r="D52" s="24">
        <f t="shared" si="21"/>
      </c>
      <c r="E52" s="26">
        <f t="shared" si="22"/>
        <v>999</v>
      </c>
      <c r="F52" s="18">
        <f t="shared" si="18"/>
        <v>0</v>
      </c>
      <c r="G52" s="79">
        <v>0</v>
      </c>
      <c r="H52" s="79">
        <v>0</v>
      </c>
      <c r="I52" s="85">
        <f t="shared" si="23"/>
        <v>0</v>
      </c>
      <c r="J52" s="82">
        <f t="shared" si="24"/>
        <v>0</v>
      </c>
      <c r="K52" s="70">
        <f t="shared" si="25"/>
        <v>0</v>
      </c>
      <c r="L52" s="70">
        <f t="shared" si="26"/>
        <v>0</v>
      </c>
      <c r="M52" s="26" t="str">
        <f t="shared" si="27"/>
        <v>true</v>
      </c>
      <c r="N52" s="84">
        <f t="shared" si="28"/>
        <v>0</v>
      </c>
      <c r="O52" s="26">
        <f t="shared" si="29"/>
        <v>0</v>
      </c>
      <c r="P52" s="70">
        <f t="shared" si="30"/>
        <v>0</v>
      </c>
      <c r="Q52" s="70">
        <f t="shared" si="31"/>
        <v>0</v>
      </c>
      <c r="R52" s="62">
        <f t="shared" si="32"/>
        <v>0</v>
      </c>
      <c r="S52" s="62">
        <f t="shared" si="33"/>
        <v>0</v>
      </c>
      <c r="T52" s="55"/>
      <c r="U52" s="56"/>
      <c r="V52" s="86">
        <f t="shared" si="34"/>
      </c>
      <c r="W52" s="76">
        <f ca="1" t="shared" si="35"/>
      </c>
      <c r="X52" s="76">
        <f t="shared" si="36"/>
      </c>
      <c r="Y52" s="21"/>
      <c r="Z52" s="21"/>
      <c r="AA52" s="24"/>
      <c r="AB52" s="24"/>
      <c r="AC52" s="24"/>
    </row>
    <row r="53" spans="1:29" ht="12.75" hidden="1">
      <c r="A53" s="61">
        <f t="shared" si="19"/>
      </c>
      <c r="B53" s="20" t="s">
        <v>159</v>
      </c>
      <c r="C53" s="24">
        <f t="shared" si="20"/>
      </c>
      <c r="D53" s="24">
        <f t="shared" si="21"/>
      </c>
      <c r="E53" s="26">
        <f t="shared" si="22"/>
        <v>999</v>
      </c>
      <c r="F53" s="18">
        <f t="shared" si="18"/>
        <v>0</v>
      </c>
      <c r="G53" s="79">
        <v>0</v>
      </c>
      <c r="H53" s="79">
        <v>0</v>
      </c>
      <c r="I53" s="85">
        <f t="shared" si="23"/>
        <v>0</v>
      </c>
      <c r="J53" s="82">
        <f t="shared" si="24"/>
        <v>0</v>
      </c>
      <c r="K53" s="70">
        <f t="shared" si="25"/>
        <v>0</v>
      </c>
      <c r="L53" s="70">
        <f t="shared" si="26"/>
        <v>0</v>
      </c>
      <c r="M53" s="26" t="str">
        <f t="shared" si="27"/>
        <v>true</v>
      </c>
      <c r="N53" s="84">
        <f t="shared" si="28"/>
        <v>0</v>
      </c>
      <c r="O53" s="26">
        <f t="shared" si="29"/>
        <v>0</v>
      </c>
      <c r="P53" s="70">
        <f t="shared" si="30"/>
        <v>0</v>
      </c>
      <c r="Q53" s="70">
        <f t="shared" si="31"/>
        <v>0</v>
      </c>
      <c r="R53" s="62">
        <f t="shared" si="32"/>
        <v>0</v>
      </c>
      <c r="S53" s="62">
        <f t="shared" si="33"/>
        <v>0</v>
      </c>
      <c r="T53" s="55"/>
      <c r="U53" s="56"/>
      <c r="V53" s="86">
        <f t="shared" si="34"/>
      </c>
      <c r="W53" s="76">
        <f ca="1" t="shared" si="35"/>
      </c>
      <c r="X53" s="76">
        <f t="shared" si="36"/>
      </c>
      <c r="Y53" s="21"/>
      <c r="Z53" s="21"/>
      <c r="AA53" s="24"/>
      <c r="AB53" s="24"/>
      <c r="AC53" s="24"/>
    </row>
    <row r="54" spans="1:29" ht="12.75" hidden="1">
      <c r="A54" s="61">
        <f t="shared" si="19"/>
      </c>
      <c r="B54" s="20" t="s">
        <v>159</v>
      </c>
      <c r="C54" s="24">
        <f t="shared" si="20"/>
      </c>
      <c r="D54" s="24">
        <f t="shared" si="21"/>
      </c>
      <c r="E54" s="26">
        <f t="shared" si="22"/>
        <v>999</v>
      </c>
      <c r="F54" s="18">
        <f t="shared" si="18"/>
        <v>0</v>
      </c>
      <c r="G54" s="79">
        <v>0</v>
      </c>
      <c r="H54" s="79">
        <v>0</v>
      </c>
      <c r="I54" s="85">
        <f t="shared" si="23"/>
        <v>0</v>
      </c>
      <c r="J54" s="82">
        <f t="shared" si="24"/>
        <v>0</v>
      </c>
      <c r="K54" s="70">
        <f t="shared" si="25"/>
        <v>0</v>
      </c>
      <c r="L54" s="70">
        <f t="shared" si="26"/>
        <v>0</v>
      </c>
      <c r="M54" s="26" t="str">
        <f t="shared" si="27"/>
        <v>true</v>
      </c>
      <c r="N54" s="84">
        <f t="shared" si="28"/>
        <v>0</v>
      </c>
      <c r="O54" s="26">
        <f t="shared" si="29"/>
        <v>0</v>
      </c>
      <c r="P54" s="70">
        <f t="shared" si="30"/>
        <v>0</v>
      </c>
      <c r="Q54" s="70">
        <f t="shared" si="31"/>
        <v>0</v>
      </c>
      <c r="R54" s="62">
        <f t="shared" si="32"/>
        <v>0</v>
      </c>
      <c r="S54" s="62">
        <f t="shared" si="33"/>
        <v>0</v>
      </c>
      <c r="T54" s="55"/>
      <c r="U54" s="56"/>
      <c r="V54" s="86">
        <f t="shared" si="34"/>
      </c>
      <c r="W54" s="76">
        <f ca="1" t="shared" si="35"/>
      </c>
      <c r="X54" s="76">
        <f t="shared" si="36"/>
      </c>
      <c r="Y54" s="21"/>
      <c r="Z54" s="21"/>
      <c r="AA54" s="24"/>
      <c r="AB54" s="24"/>
      <c r="AC54" s="24"/>
    </row>
    <row r="55" spans="1:29" ht="12.75" hidden="1">
      <c r="A55" s="61">
        <f t="shared" si="19"/>
      </c>
      <c r="B55" s="20" t="s">
        <v>159</v>
      </c>
      <c r="C55" s="24">
        <f t="shared" si="20"/>
      </c>
      <c r="D55" s="24">
        <f t="shared" si="21"/>
      </c>
      <c r="E55" s="26">
        <f t="shared" si="22"/>
        <v>999</v>
      </c>
      <c r="F55" s="18">
        <f t="shared" si="18"/>
        <v>0</v>
      </c>
      <c r="G55" s="79">
        <v>0</v>
      </c>
      <c r="H55" s="79">
        <v>0</v>
      </c>
      <c r="I55" s="85">
        <f t="shared" si="23"/>
        <v>0</v>
      </c>
      <c r="J55" s="82">
        <f t="shared" si="24"/>
        <v>0</v>
      </c>
      <c r="K55" s="70">
        <f t="shared" si="25"/>
        <v>0</v>
      </c>
      <c r="L55" s="70">
        <f t="shared" si="26"/>
        <v>0</v>
      </c>
      <c r="M55" s="26" t="str">
        <f t="shared" si="27"/>
        <v>true</v>
      </c>
      <c r="N55" s="84">
        <f t="shared" si="28"/>
        <v>0</v>
      </c>
      <c r="O55" s="26">
        <f t="shared" si="29"/>
        <v>0</v>
      </c>
      <c r="P55" s="70">
        <f t="shared" si="30"/>
        <v>0</v>
      </c>
      <c r="Q55" s="70">
        <f t="shared" si="31"/>
        <v>0</v>
      </c>
      <c r="R55" s="62">
        <f t="shared" si="32"/>
        <v>0</v>
      </c>
      <c r="S55" s="62">
        <f t="shared" si="33"/>
        <v>0</v>
      </c>
      <c r="T55" s="55"/>
      <c r="U55" s="56"/>
      <c r="V55" s="86">
        <f t="shared" si="34"/>
      </c>
      <c r="W55" s="76">
        <f ca="1" t="shared" si="35"/>
      </c>
      <c r="X55" s="76">
        <f t="shared" si="36"/>
      </c>
      <c r="Y55" s="21"/>
      <c r="Z55" s="21"/>
      <c r="AA55" s="24"/>
      <c r="AB55" s="24"/>
      <c r="AC55" s="24"/>
    </row>
    <row r="56" spans="1:34" ht="12.75" hidden="1">
      <c r="A56" s="61">
        <f t="shared" si="19"/>
      </c>
      <c r="B56" s="20" t="s">
        <v>159</v>
      </c>
      <c r="C56" s="24">
        <f t="shared" si="20"/>
      </c>
      <c r="D56" s="24">
        <f t="shared" si="21"/>
      </c>
      <c r="E56" s="26">
        <f t="shared" si="22"/>
        <v>999</v>
      </c>
      <c r="F56" s="18">
        <f t="shared" si="18"/>
        <v>0</v>
      </c>
      <c r="G56" s="79">
        <v>0</v>
      </c>
      <c r="H56" s="79">
        <v>0</v>
      </c>
      <c r="I56" s="85">
        <f t="shared" si="23"/>
        <v>0</v>
      </c>
      <c r="J56" s="82">
        <f t="shared" si="24"/>
        <v>0</v>
      </c>
      <c r="K56" s="70">
        <f t="shared" si="25"/>
        <v>0</v>
      </c>
      <c r="L56" s="70">
        <f t="shared" si="26"/>
        <v>0</v>
      </c>
      <c r="M56" s="26" t="str">
        <f t="shared" si="27"/>
        <v>true</v>
      </c>
      <c r="N56" s="84">
        <f t="shared" si="28"/>
        <v>0</v>
      </c>
      <c r="O56" s="26">
        <f t="shared" si="29"/>
        <v>0</v>
      </c>
      <c r="P56" s="70">
        <f t="shared" si="30"/>
        <v>0</v>
      </c>
      <c r="Q56" s="70">
        <f t="shared" si="31"/>
        <v>0</v>
      </c>
      <c r="R56" s="62">
        <f t="shared" si="32"/>
        <v>0</v>
      </c>
      <c r="S56" s="62">
        <f t="shared" si="33"/>
        <v>0</v>
      </c>
      <c r="T56" s="55"/>
      <c r="U56" s="56"/>
      <c r="V56" s="86">
        <f t="shared" si="34"/>
      </c>
      <c r="W56" s="76">
        <f ca="1" t="shared" si="35"/>
      </c>
      <c r="X56" s="76">
        <f t="shared" si="36"/>
      </c>
      <c r="Y56" s="21"/>
      <c r="Z56" s="21"/>
      <c r="AA56" s="24"/>
      <c r="AB56" s="24"/>
      <c r="AC56" s="24"/>
      <c r="AG56" s="32"/>
      <c r="AH56" s="28"/>
    </row>
    <row r="57" spans="1:34" ht="12.75" hidden="1">
      <c r="A57" s="61">
        <f t="shared" si="19"/>
      </c>
      <c r="B57" s="20" t="s">
        <v>159</v>
      </c>
      <c r="C57" s="24">
        <f t="shared" si="20"/>
      </c>
      <c r="D57" s="24">
        <f t="shared" si="21"/>
      </c>
      <c r="E57" s="26">
        <f t="shared" si="22"/>
        <v>999</v>
      </c>
      <c r="F57" s="18">
        <f t="shared" si="18"/>
        <v>0</v>
      </c>
      <c r="G57" s="79">
        <v>0</v>
      </c>
      <c r="H57" s="79">
        <v>0</v>
      </c>
      <c r="I57" s="85">
        <f t="shared" si="23"/>
        <v>0</v>
      </c>
      <c r="J57" s="82">
        <f t="shared" si="24"/>
        <v>0</v>
      </c>
      <c r="K57" s="70">
        <f t="shared" si="25"/>
        <v>0</v>
      </c>
      <c r="L57" s="70">
        <f t="shared" si="26"/>
        <v>0</v>
      </c>
      <c r="M57" s="26" t="str">
        <f t="shared" si="27"/>
        <v>true</v>
      </c>
      <c r="N57" s="84">
        <f t="shared" si="28"/>
        <v>0</v>
      </c>
      <c r="O57" s="26">
        <f t="shared" si="29"/>
        <v>0</v>
      </c>
      <c r="P57" s="70">
        <f t="shared" si="30"/>
        <v>0</v>
      </c>
      <c r="Q57" s="70">
        <f t="shared" si="31"/>
        <v>0</v>
      </c>
      <c r="R57" s="62">
        <f t="shared" si="32"/>
        <v>0</v>
      </c>
      <c r="S57" s="62">
        <f t="shared" si="33"/>
        <v>0</v>
      </c>
      <c r="T57" s="55"/>
      <c r="U57" s="56"/>
      <c r="V57" s="86">
        <f t="shared" si="34"/>
      </c>
      <c r="W57" s="76">
        <f ca="1" t="shared" si="35"/>
      </c>
      <c r="X57" s="76">
        <f t="shared" si="36"/>
      </c>
      <c r="Y57" s="21"/>
      <c r="Z57" s="21"/>
      <c r="AA57" s="24"/>
      <c r="AB57" s="24"/>
      <c r="AG57" s="32"/>
      <c r="AH57" s="28"/>
    </row>
    <row r="58" spans="1:34" ht="12.75" hidden="1">
      <c r="A58" s="61">
        <f t="shared" si="19"/>
      </c>
      <c r="B58" s="20" t="s">
        <v>159</v>
      </c>
      <c r="C58" s="24">
        <f t="shared" si="20"/>
      </c>
      <c r="D58" s="24">
        <f t="shared" si="21"/>
      </c>
      <c r="E58" s="26">
        <f t="shared" si="22"/>
        <v>999</v>
      </c>
      <c r="F58" s="18">
        <f t="shared" si="18"/>
        <v>0</v>
      </c>
      <c r="G58" s="79">
        <v>0</v>
      </c>
      <c r="H58" s="79">
        <v>0</v>
      </c>
      <c r="I58" s="85">
        <f t="shared" si="23"/>
        <v>0</v>
      </c>
      <c r="J58" s="82">
        <f t="shared" si="24"/>
        <v>0</v>
      </c>
      <c r="K58" s="70">
        <f t="shared" si="25"/>
        <v>0</v>
      </c>
      <c r="L58" s="70">
        <f t="shared" si="26"/>
        <v>0</v>
      </c>
      <c r="M58" s="26" t="str">
        <f t="shared" si="27"/>
        <v>true</v>
      </c>
      <c r="N58" s="84">
        <f t="shared" si="28"/>
        <v>0</v>
      </c>
      <c r="O58" s="26">
        <f t="shared" si="29"/>
        <v>0</v>
      </c>
      <c r="P58" s="70">
        <f t="shared" si="30"/>
        <v>0</v>
      </c>
      <c r="Q58" s="70">
        <f t="shared" si="31"/>
        <v>0</v>
      </c>
      <c r="R58" s="62">
        <f t="shared" si="32"/>
        <v>0</v>
      </c>
      <c r="S58" s="62">
        <f t="shared" si="33"/>
        <v>0</v>
      </c>
      <c r="T58" s="55"/>
      <c r="U58" s="56"/>
      <c r="V58" s="86">
        <f t="shared" si="34"/>
      </c>
      <c r="W58" s="76">
        <f ca="1" t="shared" si="35"/>
      </c>
      <c r="X58" s="76">
        <f t="shared" si="36"/>
      </c>
      <c r="Y58" s="21"/>
      <c r="Z58" s="21"/>
      <c r="AA58" s="24"/>
      <c r="AB58" s="24"/>
      <c r="AG58" s="32"/>
      <c r="AH58" s="28"/>
    </row>
    <row r="59" spans="1:34" ht="12.75" hidden="1">
      <c r="A59" s="61">
        <f t="shared" si="19"/>
      </c>
      <c r="B59" s="20" t="s">
        <v>159</v>
      </c>
      <c r="C59" s="24">
        <f t="shared" si="20"/>
      </c>
      <c r="D59" s="24">
        <f t="shared" si="21"/>
      </c>
      <c r="E59" s="26">
        <f t="shared" si="22"/>
        <v>999</v>
      </c>
      <c r="F59" s="18">
        <f t="shared" si="18"/>
        <v>0</v>
      </c>
      <c r="G59" s="79">
        <v>0</v>
      </c>
      <c r="H59" s="79">
        <v>0</v>
      </c>
      <c r="I59" s="85">
        <f t="shared" si="23"/>
        <v>0</v>
      </c>
      <c r="J59" s="82">
        <f t="shared" si="24"/>
        <v>0</v>
      </c>
      <c r="K59" s="70">
        <f t="shared" si="25"/>
        <v>0</v>
      </c>
      <c r="L59" s="70">
        <f t="shared" si="26"/>
        <v>0</v>
      </c>
      <c r="M59" s="26" t="str">
        <f t="shared" si="27"/>
        <v>true</v>
      </c>
      <c r="N59" s="84">
        <f t="shared" si="28"/>
        <v>0</v>
      </c>
      <c r="O59" s="26">
        <f t="shared" si="29"/>
        <v>0</v>
      </c>
      <c r="P59" s="70">
        <f t="shared" si="30"/>
        <v>0</v>
      </c>
      <c r="Q59" s="70">
        <f t="shared" si="31"/>
        <v>0</v>
      </c>
      <c r="R59" s="62">
        <f t="shared" si="32"/>
        <v>0</v>
      </c>
      <c r="S59" s="62">
        <f t="shared" si="33"/>
        <v>0</v>
      </c>
      <c r="T59" s="55"/>
      <c r="U59" s="56"/>
      <c r="V59" s="86">
        <f t="shared" si="34"/>
      </c>
      <c r="W59" s="76">
        <f ca="1" t="shared" si="35"/>
      </c>
      <c r="X59" s="76">
        <f t="shared" si="36"/>
      </c>
      <c r="Y59" s="21"/>
      <c r="Z59" s="21"/>
      <c r="AA59" s="24"/>
      <c r="AB59" s="24"/>
      <c r="AG59" s="32"/>
      <c r="AH59" s="28"/>
    </row>
    <row r="60" spans="1:34" ht="12.75" hidden="1">
      <c r="A60" s="61">
        <f t="shared" si="19"/>
      </c>
      <c r="B60" s="20" t="s">
        <v>159</v>
      </c>
      <c r="C60" s="24">
        <f t="shared" si="20"/>
      </c>
      <c r="D60" s="24">
        <f t="shared" si="21"/>
      </c>
      <c r="E60" s="26">
        <f t="shared" si="22"/>
        <v>999</v>
      </c>
      <c r="F60" s="18">
        <f t="shared" si="18"/>
        <v>0</v>
      </c>
      <c r="G60" s="79">
        <v>0</v>
      </c>
      <c r="H60" s="79">
        <v>0</v>
      </c>
      <c r="I60" s="85">
        <f t="shared" si="23"/>
        <v>0</v>
      </c>
      <c r="J60" s="82">
        <f t="shared" si="24"/>
        <v>0</v>
      </c>
      <c r="K60" s="70">
        <f t="shared" si="25"/>
        <v>0</v>
      </c>
      <c r="L60" s="70">
        <f t="shared" si="26"/>
        <v>0</v>
      </c>
      <c r="M60" s="26" t="str">
        <f t="shared" si="27"/>
        <v>true</v>
      </c>
      <c r="N60" s="84">
        <f t="shared" si="28"/>
        <v>0</v>
      </c>
      <c r="O60" s="26">
        <f t="shared" si="29"/>
        <v>0</v>
      </c>
      <c r="P60" s="70">
        <f t="shared" si="30"/>
        <v>0</v>
      </c>
      <c r="Q60" s="70">
        <f t="shared" si="31"/>
        <v>0</v>
      </c>
      <c r="R60" s="62">
        <f t="shared" si="32"/>
        <v>0</v>
      </c>
      <c r="S60" s="62">
        <f t="shared" si="33"/>
        <v>0</v>
      </c>
      <c r="T60" s="55"/>
      <c r="U60" s="56"/>
      <c r="V60" s="86">
        <f t="shared" si="34"/>
      </c>
      <c r="W60" s="76">
        <f ca="1" t="shared" si="35"/>
      </c>
      <c r="X60" s="76">
        <f t="shared" si="36"/>
      </c>
      <c r="Y60" s="21"/>
      <c r="Z60" s="21"/>
      <c r="AA60" s="24"/>
      <c r="AB60" s="24"/>
      <c r="AG60" s="32"/>
      <c r="AH60" s="28"/>
    </row>
    <row r="61" spans="1:34" ht="12.75" hidden="1">
      <c r="A61" s="61">
        <f t="shared" si="19"/>
      </c>
      <c r="B61" s="20" t="s">
        <v>159</v>
      </c>
      <c r="C61" s="24">
        <f t="shared" si="20"/>
      </c>
      <c r="D61" s="24">
        <f t="shared" si="21"/>
      </c>
      <c r="E61" s="26">
        <f t="shared" si="22"/>
        <v>999</v>
      </c>
      <c r="F61" s="18">
        <f t="shared" si="18"/>
        <v>0</v>
      </c>
      <c r="G61" s="79">
        <v>0</v>
      </c>
      <c r="H61" s="79">
        <v>0</v>
      </c>
      <c r="I61" s="85">
        <f t="shared" si="23"/>
        <v>0</v>
      </c>
      <c r="J61" s="82">
        <f t="shared" si="24"/>
        <v>0</v>
      </c>
      <c r="K61" s="70">
        <f t="shared" si="25"/>
        <v>0</v>
      </c>
      <c r="L61" s="70">
        <f t="shared" si="26"/>
        <v>0</v>
      </c>
      <c r="M61" s="26" t="str">
        <f t="shared" si="27"/>
        <v>true</v>
      </c>
      <c r="N61" s="84">
        <f t="shared" si="28"/>
        <v>0</v>
      </c>
      <c r="O61" s="26">
        <f t="shared" si="29"/>
        <v>0</v>
      </c>
      <c r="P61" s="70">
        <f t="shared" si="30"/>
        <v>0</v>
      </c>
      <c r="Q61" s="70">
        <f t="shared" si="31"/>
        <v>0</v>
      </c>
      <c r="R61" s="62">
        <f t="shared" si="32"/>
        <v>0</v>
      </c>
      <c r="S61" s="62">
        <f t="shared" si="33"/>
        <v>0</v>
      </c>
      <c r="T61" s="55"/>
      <c r="U61" s="56"/>
      <c r="V61" s="86">
        <f t="shared" si="34"/>
      </c>
      <c r="W61" s="76">
        <f ca="1" t="shared" si="35"/>
      </c>
      <c r="X61" s="76">
        <f t="shared" si="36"/>
      </c>
      <c r="Y61" s="21"/>
      <c r="Z61" s="21"/>
      <c r="AA61" s="24"/>
      <c r="AB61" s="24"/>
      <c r="AG61" s="32"/>
      <c r="AH61" s="28"/>
    </row>
    <row r="62" spans="1:34" ht="12.75" hidden="1">
      <c r="A62" s="61">
        <f t="shared" si="19"/>
      </c>
      <c r="B62" s="20" t="s">
        <v>159</v>
      </c>
      <c r="C62" s="24">
        <f t="shared" si="20"/>
      </c>
      <c r="D62" s="24">
        <f t="shared" si="21"/>
      </c>
      <c r="E62" s="26">
        <f t="shared" si="22"/>
        <v>999</v>
      </c>
      <c r="F62" s="18">
        <f t="shared" si="18"/>
        <v>0</v>
      </c>
      <c r="G62" s="79">
        <v>0</v>
      </c>
      <c r="H62" s="79">
        <v>0</v>
      </c>
      <c r="I62" s="85">
        <f t="shared" si="23"/>
        <v>0</v>
      </c>
      <c r="J62" s="82">
        <f t="shared" si="24"/>
        <v>0</v>
      </c>
      <c r="K62" s="70">
        <f t="shared" si="25"/>
        <v>0</v>
      </c>
      <c r="L62" s="70">
        <f t="shared" si="26"/>
        <v>0</v>
      </c>
      <c r="M62" s="26" t="str">
        <f t="shared" si="27"/>
        <v>true</v>
      </c>
      <c r="N62" s="84">
        <f t="shared" si="28"/>
        <v>0</v>
      </c>
      <c r="O62" s="26">
        <f t="shared" si="29"/>
        <v>0</v>
      </c>
      <c r="P62" s="70">
        <f t="shared" si="30"/>
        <v>0</v>
      </c>
      <c r="Q62" s="70">
        <f t="shared" si="31"/>
        <v>0</v>
      </c>
      <c r="R62" s="62">
        <f t="shared" si="32"/>
        <v>0</v>
      </c>
      <c r="S62" s="62">
        <f t="shared" si="33"/>
        <v>0</v>
      </c>
      <c r="T62" s="55"/>
      <c r="U62" s="56"/>
      <c r="V62" s="86">
        <f t="shared" si="34"/>
      </c>
      <c r="W62" s="76">
        <f ca="1" t="shared" si="35"/>
      </c>
      <c r="X62" s="76">
        <f t="shared" si="36"/>
      </c>
      <c r="Y62" s="21"/>
      <c r="Z62" s="21"/>
      <c r="AA62" s="24"/>
      <c r="AB62" s="24"/>
      <c r="AG62" s="32"/>
      <c r="AH62" s="28"/>
    </row>
    <row r="63" spans="1:34" ht="12.75" hidden="1">
      <c r="A63" s="61">
        <f t="shared" si="19"/>
      </c>
      <c r="B63" s="20" t="s">
        <v>159</v>
      </c>
      <c r="C63" s="24">
        <f t="shared" si="20"/>
      </c>
      <c r="D63" s="24">
        <f t="shared" si="21"/>
      </c>
      <c r="E63" s="26">
        <f t="shared" si="22"/>
        <v>999</v>
      </c>
      <c r="F63" s="18">
        <f t="shared" si="18"/>
        <v>0</v>
      </c>
      <c r="G63" s="79">
        <v>0</v>
      </c>
      <c r="H63" s="79">
        <v>0</v>
      </c>
      <c r="I63" s="85">
        <f t="shared" si="23"/>
        <v>0</v>
      </c>
      <c r="J63" s="82">
        <f t="shared" si="24"/>
        <v>0</v>
      </c>
      <c r="K63" s="70">
        <f t="shared" si="25"/>
        <v>0</v>
      </c>
      <c r="L63" s="70">
        <f t="shared" si="26"/>
        <v>0</v>
      </c>
      <c r="M63" s="26" t="str">
        <f t="shared" si="27"/>
        <v>true</v>
      </c>
      <c r="N63" s="84">
        <f t="shared" si="28"/>
        <v>0</v>
      </c>
      <c r="O63" s="26">
        <f t="shared" si="29"/>
        <v>0</v>
      </c>
      <c r="P63" s="70">
        <f t="shared" si="30"/>
        <v>0</v>
      </c>
      <c r="Q63" s="70">
        <f t="shared" si="31"/>
        <v>0</v>
      </c>
      <c r="R63" s="62">
        <f t="shared" si="32"/>
        <v>0</v>
      </c>
      <c r="S63" s="62">
        <f t="shared" si="33"/>
        <v>0</v>
      </c>
      <c r="T63" s="55"/>
      <c r="U63" s="56"/>
      <c r="V63" s="86">
        <f t="shared" si="34"/>
      </c>
      <c r="W63" s="76">
        <f ca="1" t="shared" si="35"/>
      </c>
      <c r="X63" s="76">
        <f t="shared" si="36"/>
      </c>
      <c r="Y63" s="21"/>
      <c r="Z63" s="21"/>
      <c r="AA63" s="24"/>
      <c r="AB63" s="24"/>
      <c r="AG63" s="32"/>
      <c r="AH63" s="28"/>
    </row>
    <row r="64" spans="1:34" ht="12.75" hidden="1">
      <c r="A64" s="61">
        <f t="shared" si="19"/>
      </c>
      <c r="B64" s="20" t="s">
        <v>159</v>
      </c>
      <c r="C64" s="24">
        <f t="shared" si="20"/>
      </c>
      <c r="D64" s="24">
        <f t="shared" si="21"/>
      </c>
      <c r="E64" s="26">
        <f t="shared" si="22"/>
        <v>999</v>
      </c>
      <c r="F64" s="18">
        <f t="shared" si="18"/>
        <v>0</v>
      </c>
      <c r="G64" s="79">
        <v>0</v>
      </c>
      <c r="H64" s="79">
        <v>0</v>
      </c>
      <c r="I64" s="85">
        <f t="shared" si="23"/>
        <v>0</v>
      </c>
      <c r="J64" s="82">
        <f t="shared" si="24"/>
        <v>0</v>
      </c>
      <c r="K64" s="70">
        <f t="shared" si="25"/>
        <v>0</v>
      </c>
      <c r="L64" s="70">
        <f t="shared" si="26"/>
        <v>0</v>
      </c>
      <c r="M64" s="26" t="str">
        <f t="shared" si="27"/>
        <v>true</v>
      </c>
      <c r="N64" s="84">
        <f t="shared" si="28"/>
        <v>0</v>
      </c>
      <c r="O64" s="26">
        <f t="shared" si="29"/>
        <v>0</v>
      </c>
      <c r="P64" s="70">
        <f t="shared" si="30"/>
        <v>0</v>
      </c>
      <c r="Q64" s="70">
        <f t="shared" si="31"/>
        <v>0</v>
      </c>
      <c r="R64" s="62">
        <f t="shared" si="32"/>
        <v>0</v>
      </c>
      <c r="S64" s="62">
        <f t="shared" si="33"/>
        <v>0</v>
      </c>
      <c r="T64" s="55"/>
      <c r="U64" s="56"/>
      <c r="V64" s="86">
        <f t="shared" si="34"/>
      </c>
      <c r="W64" s="76">
        <f ca="1" t="shared" si="35"/>
      </c>
      <c r="X64" s="76">
        <f t="shared" si="36"/>
      </c>
      <c r="Y64" s="21"/>
      <c r="Z64" s="21"/>
      <c r="AA64" s="24"/>
      <c r="AB64" s="24"/>
      <c r="AG64" s="32"/>
      <c r="AH64" s="28"/>
    </row>
    <row r="65" spans="1:34" ht="12.75" hidden="1">
      <c r="A65" s="61">
        <f t="shared" si="19"/>
      </c>
      <c r="B65" s="20" t="s">
        <v>159</v>
      </c>
      <c r="C65" s="24">
        <f t="shared" si="20"/>
      </c>
      <c r="D65" s="24">
        <f t="shared" si="21"/>
      </c>
      <c r="E65" s="26">
        <f t="shared" si="22"/>
        <v>999</v>
      </c>
      <c r="F65" s="18">
        <f t="shared" si="18"/>
        <v>0</v>
      </c>
      <c r="G65" s="79">
        <v>0</v>
      </c>
      <c r="H65" s="79">
        <v>0</v>
      </c>
      <c r="I65" s="85">
        <f t="shared" si="23"/>
        <v>0</v>
      </c>
      <c r="J65" s="82">
        <f t="shared" si="24"/>
        <v>0</v>
      </c>
      <c r="K65" s="70">
        <f t="shared" si="25"/>
        <v>0</v>
      </c>
      <c r="L65" s="70">
        <f t="shared" si="26"/>
        <v>0</v>
      </c>
      <c r="M65" s="26" t="str">
        <f t="shared" si="27"/>
        <v>true</v>
      </c>
      <c r="N65" s="84">
        <f t="shared" si="28"/>
        <v>0</v>
      </c>
      <c r="O65" s="26">
        <f t="shared" si="29"/>
        <v>0</v>
      </c>
      <c r="P65" s="70">
        <f t="shared" si="30"/>
        <v>0</v>
      </c>
      <c r="Q65" s="70">
        <f t="shared" si="31"/>
        <v>0</v>
      </c>
      <c r="R65" s="62">
        <f t="shared" si="32"/>
        <v>0</v>
      </c>
      <c r="S65" s="62">
        <f t="shared" si="33"/>
        <v>0</v>
      </c>
      <c r="T65" s="55"/>
      <c r="U65" s="56"/>
      <c r="V65" s="86">
        <f t="shared" si="34"/>
      </c>
      <c r="W65" s="76">
        <f ca="1" t="shared" si="35"/>
      </c>
      <c r="X65" s="76">
        <f t="shared" si="36"/>
      </c>
      <c r="Y65" s="21"/>
      <c r="Z65" s="21"/>
      <c r="AA65" s="24"/>
      <c r="AB65" s="24"/>
      <c r="AG65" s="32"/>
      <c r="AH65" s="28"/>
    </row>
    <row r="66" spans="1:34" ht="12.75" hidden="1">
      <c r="A66" s="61">
        <f t="shared" si="19"/>
      </c>
      <c r="B66" s="20" t="s">
        <v>159</v>
      </c>
      <c r="C66" s="24">
        <f t="shared" si="20"/>
      </c>
      <c r="D66" s="24">
        <f t="shared" si="21"/>
      </c>
      <c r="E66" s="26">
        <f t="shared" si="22"/>
        <v>999</v>
      </c>
      <c r="F66" s="18">
        <f t="shared" si="18"/>
        <v>0</v>
      </c>
      <c r="G66" s="79">
        <v>0</v>
      </c>
      <c r="H66" s="79">
        <v>0</v>
      </c>
      <c r="I66" s="85">
        <f t="shared" si="23"/>
        <v>0</v>
      </c>
      <c r="J66" s="82">
        <f t="shared" si="24"/>
        <v>0</v>
      </c>
      <c r="K66" s="70">
        <f t="shared" si="25"/>
        <v>0</v>
      </c>
      <c r="L66" s="70">
        <f t="shared" si="26"/>
        <v>0</v>
      </c>
      <c r="M66" s="26" t="str">
        <f t="shared" si="27"/>
        <v>true</v>
      </c>
      <c r="N66" s="84">
        <f t="shared" si="28"/>
        <v>0</v>
      </c>
      <c r="O66" s="26">
        <f t="shared" si="29"/>
        <v>0</v>
      </c>
      <c r="P66" s="70">
        <f t="shared" si="30"/>
        <v>0</v>
      </c>
      <c r="Q66" s="70">
        <f t="shared" si="31"/>
        <v>0</v>
      </c>
      <c r="R66" s="62">
        <f t="shared" si="32"/>
        <v>0</v>
      </c>
      <c r="S66" s="62">
        <f t="shared" si="33"/>
        <v>0</v>
      </c>
      <c r="T66" s="55"/>
      <c r="U66" s="56"/>
      <c r="V66" s="86">
        <f t="shared" si="34"/>
      </c>
      <c r="W66" s="76">
        <f ca="1" t="shared" si="35"/>
      </c>
      <c r="X66" s="76">
        <f t="shared" si="36"/>
      </c>
      <c r="Y66" s="21"/>
      <c r="Z66" s="21"/>
      <c r="AA66" s="24"/>
      <c r="AB66" s="24"/>
      <c r="AG66" s="32"/>
      <c r="AH66" s="28"/>
    </row>
    <row r="67" spans="1:34" ht="12.75" hidden="1">
      <c r="A67" s="61">
        <f t="shared" si="19"/>
      </c>
      <c r="B67" s="20" t="s">
        <v>159</v>
      </c>
      <c r="C67" s="24">
        <f t="shared" si="20"/>
      </c>
      <c r="D67" s="24">
        <f t="shared" si="21"/>
      </c>
      <c r="E67" s="26">
        <f t="shared" si="22"/>
        <v>999</v>
      </c>
      <c r="F67" s="18">
        <f t="shared" si="18"/>
        <v>0</v>
      </c>
      <c r="G67" s="79">
        <v>0</v>
      </c>
      <c r="H67" s="79">
        <v>0</v>
      </c>
      <c r="I67" s="85">
        <f t="shared" si="23"/>
        <v>0</v>
      </c>
      <c r="J67" s="82">
        <f t="shared" si="24"/>
        <v>0</v>
      </c>
      <c r="K67" s="70">
        <f t="shared" si="25"/>
        <v>0</v>
      </c>
      <c r="L67" s="70">
        <f t="shared" si="26"/>
        <v>0</v>
      </c>
      <c r="M67" s="26" t="str">
        <f t="shared" si="27"/>
        <v>true</v>
      </c>
      <c r="N67" s="84">
        <f t="shared" si="28"/>
        <v>0</v>
      </c>
      <c r="O67" s="26">
        <f t="shared" si="29"/>
        <v>0</v>
      </c>
      <c r="P67" s="70">
        <f t="shared" si="30"/>
        <v>0</v>
      </c>
      <c r="Q67" s="70">
        <f t="shared" si="31"/>
        <v>0</v>
      </c>
      <c r="R67" s="62">
        <f t="shared" si="32"/>
        <v>0</v>
      </c>
      <c r="S67" s="62">
        <f t="shared" si="33"/>
        <v>0</v>
      </c>
      <c r="T67" s="55"/>
      <c r="U67" s="56"/>
      <c r="V67" s="86">
        <f t="shared" si="34"/>
      </c>
      <c r="W67" s="76">
        <f ca="1" t="shared" si="35"/>
      </c>
      <c r="X67" s="76">
        <f t="shared" si="36"/>
      </c>
      <c r="Y67" s="21"/>
      <c r="Z67" s="21"/>
      <c r="AA67" s="24"/>
      <c r="AB67" s="24"/>
      <c r="AG67" s="32"/>
      <c r="AH67" s="28"/>
    </row>
    <row r="68" spans="1:34" ht="12.75" hidden="1">
      <c r="A68" s="61">
        <f t="shared" si="19"/>
      </c>
      <c r="B68" s="20" t="s">
        <v>159</v>
      </c>
      <c r="C68" s="24">
        <f t="shared" si="20"/>
      </c>
      <c r="D68" s="24">
        <f t="shared" si="21"/>
      </c>
      <c r="E68" s="26">
        <f t="shared" si="22"/>
        <v>999</v>
      </c>
      <c r="F68" s="18">
        <f t="shared" si="18"/>
        <v>0</v>
      </c>
      <c r="G68" s="79">
        <v>0</v>
      </c>
      <c r="H68" s="79">
        <v>0</v>
      </c>
      <c r="I68" s="85">
        <f t="shared" si="23"/>
        <v>0</v>
      </c>
      <c r="J68" s="82">
        <f t="shared" si="24"/>
        <v>0</v>
      </c>
      <c r="K68" s="70">
        <f t="shared" si="25"/>
        <v>0</v>
      </c>
      <c r="L68" s="70">
        <f t="shared" si="26"/>
        <v>0</v>
      </c>
      <c r="M68" s="26" t="str">
        <f t="shared" si="27"/>
        <v>true</v>
      </c>
      <c r="N68" s="84">
        <f t="shared" si="28"/>
        <v>0</v>
      </c>
      <c r="O68" s="26">
        <f t="shared" si="29"/>
        <v>0</v>
      </c>
      <c r="P68" s="70">
        <f t="shared" si="30"/>
        <v>0</v>
      </c>
      <c r="Q68" s="70">
        <f t="shared" si="31"/>
        <v>0</v>
      </c>
      <c r="R68" s="62">
        <f t="shared" si="32"/>
        <v>0</v>
      </c>
      <c r="S68" s="62">
        <f t="shared" si="33"/>
        <v>0</v>
      </c>
      <c r="T68" s="55"/>
      <c r="U68" s="56"/>
      <c r="V68" s="86">
        <f t="shared" si="34"/>
      </c>
      <c r="W68" s="76">
        <f ca="1" t="shared" si="35"/>
      </c>
      <c r="X68" s="76">
        <f t="shared" si="36"/>
      </c>
      <c r="Y68" s="21"/>
      <c r="Z68" s="21"/>
      <c r="AA68" s="24"/>
      <c r="AB68" s="24"/>
      <c r="AG68" s="32"/>
      <c r="AH68" s="28"/>
    </row>
    <row r="69" spans="1:34" ht="12.75" hidden="1">
      <c r="A69" s="61">
        <f t="shared" si="19"/>
      </c>
      <c r="B69" s="20" t="s">
        <v>159</v>
      </c>
      <c r="C69" s="24">
        <f t="shared" si="20"/>
      </c>
      <c r="D69" s="24">
        <f t="shared" si="21"/>
      </c>
      <c r="E69" s="26">
        <f t="shared" si="22"/>
        <v>999</v>
      </c>
      <c r="F69" s="18">
        <f t="shared" si="18"/>
        <v>0</v>
      </c>
      <c r="G69" s="79">
        <v>0</v>
      </c>
      <c r="H69" s="79">
        <v>0</v>
      </c>
      <c r="I69" s="85">
        <f t="shared" si="23"/>
        <v>0</v>
      </c>
      <c r="J69" s="82">
        <f t="shared" si="24"/>
        <v>0</v>
      </c>
      <c r="K69" s="70">
        <f t="shared" si="25"/>
        <v>0</v>
      </c>
      <c r="L69" s="70">
        <f t="shared" si="26"/>
        <v>0</v>
      </c>
      <c r="M69" s="26" t="str">
        <f t="shared" si="27"/>
        <v>true</v>
      </c>
      <c r="N69" s="84">
        <f t="shared" si="28"/>
        <v>0</v>
      </c>
      <c r="O69" s="26">
        <f t="shared" si="29"/>
        <v>0</v>
      </c>
      <c r="P69" s="70">
        <f t="shared" si="30"/>
        <v>0</v>
      </c>
      <c r="Q69" s="70">
        <f t="shared" si="31"/>
        <v>0</v>
      </c>
      <c r="R69" s="62">
        <f t="shared" si="32"/>
        <v>0</v>
      </c>
      <c r="S69" s="62">
        <f t="shared" si="33"/>
        <v>0</v>
      </c>
      <c r="T69" s="55"/>
      <c r="U69" s="56"/>
      <c r="V69" s="86">
        <f t="shared" si="34"/>
      </c>
      <c r="W69" s="76">
        <f ca="1" t="shared" si="35"/>
      </c>
      <c r="X69" s="76">
        <f t="shared" si="36"/>
      </c>
      <c r="Y69" s="21"/>
      <c r="Z69" s="21"/>
      <c r="AA69" s="24"/>
      <c r="AB69" s="24"/>
      <c r="AG69" s="32"/>
      <c r="AH69" s="28"/>
    </row>
    <row r="70" spans="1:34" ht="12.75" hidden="1">
      <c r="A70" s="61">
        <f t="shared" si="19"/>
      </c>
      <c r="B70" s="20" t="s">
        <v>159</v>
      </c>
      <c r="C70" s="24">
        <f t="shared" si="20"/>
      </c>
      <c r="D70" s="24">
        <f t="shared" si="21"/>
      </c>
      <c r="E70" s="26">
        <f t="shared" si="22"/>
        <v>999</v>
      </c>
      <c r="F70" s="18">
        <f t="shared" si="18"/>
        <v>0</v>
      </c>
      <c r="G70" s="79">
        <v>0</v>
      </c>
      <c r="H70" s="79">
        <v>0</v>
      </c>
      <c r="I70" s="85">
        <f t="shared" si="23"/>
        <v>0</v>
      </c>
      <c r="J70" s="82">
        <f t="shared" si="24"/>
        <v>0</v>
      </c>
      <c r="K70" s="70">
        <f t="shared" si="25"/>
        <v>0</v>
      </c>
      <c r="L70" s="70">
        <f t="shared" si="26"/>
        <v>0</v>
      </c>
      <c r="M70" s="26" t="str">
        <f t="shared" si="27"/>
        <v>true</v>
      </c>
      <c r="N70" s="84">
        <f t="shared" si="28"/>
        <v>0</v>
      </c>
      <c r="O70" s="26">
        <f t="shared" si="29"/>
        <v>0</v>
      </c>
      <c r="P70" s="70">
        <f t="shared" si="30"/>
        <v>0</v>
      </c>
      <c r="Q70" s="70">
        <f t="shared" si="31"/>
        <v>0</v>
      </c>
      <c r="R70" s="62">
        <f t="shared" si="32"/>
        <v>0</v>
      </c>
      <c r="S70" s="62">
        <f t="shared" si="33"/>
        <v>0</v>
      </c>
      <c r="T70" s="55"/>
      <c r="U70" s="56"/>
      <c r="V70" s="86">
        <f t="shared" si="34"/>
      </c>
      <c r="W70" s="76">
        <f ca="1" t="shared" si="35"/>
      </c>
      <c r="X70" s="76">
        <f t="shared" si="36"/>
      </c>
      <c r="Y70" s="21"/>
      <c r="Z70" s="21"/>
      <c r="AA70" s="24"/>
      <c r="AB70" s="24"/>
      <c r="AG70" s="32"/>
      <c r="AH70" s="28"/>
    </row>
    <row r="71" spans="1:34" ht="12.75" hidden="1">
      <c r="A71" s="61">
        <f t="shared" si="19"/>
      </c>
      <c r="B71" s="20" t="s">
        <v>159</v>
      </c>
      <c r="C71" s="24">
        <f t="shared" si="20"/>
      </c>
      <c r="D71" s="24">
        <f t="shared" si="21"/>
      </c>
      <c r="E71" s="26">
        <f t="shared" si="22"/>
        <v>999</v>
      </c>
      <c r="F71" s="18">
        <f t="shared" si="18"/>
        <v>0</v>
      </c>
      <c r="G71" s="79">
        <v>0</v>
      </c>
      <c r="H71" s="79">
        <v>0</v>
      </c>
      <c r="I71" s="85">
        <f t="shared" si="23"/>
        <v>0</v>
      </c>
      <c r="J71" s="82">
        <f t="shared" si="24"/>
        <v>0</v>
      </c>
      <c r="K71" s="70">
        <f t="shared" si="25"/>
        <v>0</v>
      </c>
      <c r="L71" s="70">
        <f t="shared" si="26"/>
        <v>0</v>
      </c>
      <c r="M71" s="26" t="str">
        <f t="shared" si="27"/>
        <v>true</v>
      </c>
      <c r="N71" s="84">
        <f t="shared" si="28"/>
        <v>0</v>
      </c>
      <c r="O71" s="26">
        <f t="shared" si="29"/>
        <v>0</v>
      </c>
      <c r="P71" s="70">
        <f t="shared" si="30"/>
        <v>0</v>
      </c>
      <c r="Q71" s="70">
        <f t="shared" si="31"/>
        <v>0</v>
      </c>
      <c r="R71" s="62">
        <f t="shared" si="32"/>
        <v>0</v>
      </c>
      <c r="S71" s="62">
        <f t="shared" si="33"/>
        <v>0</v>
      </c>
      <c r="T71" s="55"/>
      <c r="U71" s="56"/>
      <c r="V71" s="86">
        <f t="shared" si="34"/>
      </c>
      <c r="W71" s="76">
        <f ca="1" t="shared" si="35"/>
      </c>
      <c r="X71" s="76">
        <f t="shared" si="36"/>
      </c>
      <c r="Y71" s="21"/>
      <c r="Z71" s="21"/>
      <c r="AA71" s="24"/>
      <c r="AB71" s="24"/>
      <c r="AG71" s="32"/>
      <c r="AH71" s="28"/>
    </row>
    <row r="72" spans="1:34" ht="12.75" hidden="1">
      <c r="A72" s="61">
        <f t="shared" si="19"/>
      </c>
      <c r="B72" s="20" t="s">
        <v>159</v>
      </c>
      <c r="C72" s="24">
        <f t="shared" si="20"/>
      </c>
      <c r="D72" s="24">
        <f t="shared" si="21"/>
      </c>
      <c r="E72" s="26">
        <f t="shared" si="22"/>
        <v>999</v>
      </c>
      <c r="F72" s="18">
        <f t="shared" si="18"/>
        <v>0</v>
      </c>
      <c r="G72" s="79">
        <v>0</v>
      </c>
      <c r="H72" s="79">
        <v>0</v>
      </c>
      <c r="I72" s="85">
        <f t="shared" si="23"/>
        <v>0</v>
      </c>
      <c r="J72" s="82">
        <f t="shared" si="24"/>
        <v>0</v>
      </c>
      <c r="K72" s="70">
        <f t="shared" si="25"/>
        <v>0</v>
      </c>
      <c r="L72" s="70">
        <f t="shared" si="26"/>
        <v>0</v>
      </c>
      <c r="M72" s="26" t="str">
        <f t="shared" si="27"/>
        <v>true</v>
      </c>
      <c r="N72" s="84">
        <f t="shared" si="28"/>
        <v>0</v>
      </c>
      <c r="O72" s="26">
        <f t="shared" si="29"/>
        <v>0</v>
      </c>
      <c r="P72" s="70">
        <f t="shared" si="30"/>
        <v>0</v>
      </c>
      <c r="Q72" s="70">
        <f t="shared" si="31"/>
        <v>0</v>
      </c>
      <c r="R72" s="62">
        <f t="shared" si="32"/>
        <v>0</v>
      </c>
      <c r="S72" s="62">
        <f t="shared" si="33"/>
        <v>0</v>
      </c>
      <c r="T72" s="55"/>
      <c r="U72" s="56"/>
      <c r="V72" s="86">
        <f t="shared" si="34"/>
      </c>
      <c r="W72" s="76">
        <f ca="1" t="shared" si="35"/>
      </c>
      <c r="X72" s="76">
        <f t="shared" si="36"/>
      </c>
      <c r="Y72" s="21"/>
      <c r="Z72" s="21"/>
      <c r="AA72" s="24"/>
      <c r="AB72" s="24"/>
      <c r="AG72" s="32"/>
      <c r="AH72" s="28"/>
    </row>
    <row r="73" spans="1:34" ht="12.75" hidden="1">
      <c r="A73" s="61">
        <f t="shared" si="19"/>
      </c>
      <c r="B73" s="20" t="s">
        <v>159</v>
      </c>
      <c r="C73" s="24">
        <f t="shared" si="20"/>
      </c>
      <c r="D73" s="24">
        <f t="shared" si="21"/>
      </c>
      <c r="E73" s="26">
        <f t="shared" si="22"/>
        <v>999</v>
      </c>
      <c r="F73" s="18">
        <f t="shared" si="18"/>
        <v>0</v>
      </c>
      <c r="G73" s="79">
        <v>0</v>
      </c>
      <c r="H73" s="79">
        <v>0</v>
      </c>
      <c r="I73" s="85">
        <f t="shared" si="23"/>
        <v>0</v>
      </c>
      <c r="J73" s="82">
        <f t="shared" si="24"/>
        <v>0</v>
      </c>
      <c r="K73" s="70">
        <f t="shared" si="25"/>
        <v>0</v>
      </c>
      <c r="L73" s="70">
        <f t="shared" si="26"/>
        <v>0</v>
      </c>
      <c r="M73" s="26" t="str">
        <f t="shared" si="27"/>
        <v>true</v>
      </c>
      <c r="N73" s="84">
        <f t="shared" si="28"/>
        <v>0</v>
      </c>
      <c r="O73" s="26">
        <f t="shared" si="29"/>
        <v>0</v>
      </c>
      <c r="P73" s="70">
        <f t="shared" si="30"/>
        <v>0</v>
      </c>
      <c r="Q73" s="70">
        <f t="shared" si="31"/>
        <v>0</v>
      </c>
      <c r="R73" s="62">
        <f t="shared" si="32"/>
        <v>0</v>
      </c>
      <c r="S73" s="62">
        <f t="shared" si="33"/>
        <v>0</v>
      </c>
      <c r="T73" s="55"/>
      <c r="U73" s="56"/>
      <c r="V73" s="86">
        <f t="shared" si="34"/>
      </c>
      <c r="W73" s="76">
        <f ca="1" t="shared" si="35"/>
      </c>
      <c r="X73" s="76">
        <f t="shared" si="36"/>
      </c>
      <c r="Y73" s="21"/>
      <c r="Z73" s="21"/>
      <c r="AA73" s="24"/>
      <c r="AB73" s="24"/>
      <c r="AG73" s="32"/>
      <c r="AH73" s="28"/>
    </row>
    <row r="74" spans="1:34" ht="12.75" hidden="1">
      <c r="A74" s="61">
        <f t="shared" si="19"/>
      </c>
      <c r="B74" s="20" t="s">
        <v>159</v>
      </c>
      <c r="C74" s="24">
        <f t="shared" si="20"/>
      </c>
      <c r="D74" s="24">
        <f t="shared" si="21"/>
      </c>
      <c r="E74" s="26">
        <f t="shared" si="22"/>
        <v>999</v>
      </c>
      <c r="F74" s="18">
        <f t="shared" si="18"/>
        <v>0</v>
      </c>
      <c r="G74" s="79">
        <v>0</v>
      </c>
      <c r="H74" s="79">
        <v>0</v>
      </c>
      <c r="I74" s="85">
        <f t="shared" si="23"/>
        <v>0</v>
      </c>
      <c r="J74" s="82">
        <f t="shared" si="24"/>
        <v>0</v>
      </c>
      <c r="K74" s="70">
        <f t="shared" si="25"/>
        <v>0</v>
      </c>
      <c r="L74" s="70">
        <f t="shared" si="26"/>
        <v>0</v>
      </c>
      <c r="M74" s="26" t="str">
        <f t="shared" si="27"/>
        <v>true</v>
      </c>
      <c r="N74" s="84">
        <f t="shared" si="28"/>
        <v>0</v>
      </c>
      <c r="O74" s="26">
        <f t="shared" si="29"/>
        <v>0</v>
      </c>
      <c r="P74" s="70">
        <f t="shared" si="30"/>
        <v>0</v>
      </c>
      <c r="Q74" s="70">
        <f t="shared" si="31"/>
        <v>0</v>
      </c>
      <c r="R74" s="62">
        <f t="shared" si="32"/>
        <v>0</v>
      </c>
      <c r="S74" s="62">
        <f t="shared" si="33"/>
        <v>0</v>
      </c>
      <c r="T74" s="55"/>
      <c r="U74" s="56"/>
      <c r="V74" s="86">
        <f t="shared" si="34"/>
      </c>
      <c r="W74" s="76">
        <f ca="1" t="shared" si="35"/>
      </c>
      <c r="X74" s="76">
        <f t="shared" si="36"/>
      </c>
      <c r="Y74" s="21"/>
      <c r="Z74" s="21"/>
      <c r="AA74" s="24"/>
      <c r="AB74" s="24"/>
      <c r="AG74" s="32"/>
      <c r="AH74" s="28"/>
    </row>
    <row r="75" spans="1:34" ht="12.75" hidden="1">
      <c r="A75" s="61">
        <f t="shared" si="19"/>
      </c>
      <c r="B75" s="20" t="s">
        <v>159</v>
      </c>
      <c r="C75" s="24">
        <f t="shared" si="20"/>
      </c>
      <c r="D75" s="24">
        <f t="shared" si="21"/>
      </c>
      <c r="E75" s="26">
        <f t="shared" si="22"/>
        <v>999</v>
      </c>
      <c r="F75" s="18">
        <f t="shared" si="18"/>
        <v>0</v>
      </c>
      <c r="G75" s="79">
        <v>0</v>
      </c>
      <c r="H75" s="79">
        <v>0</v>
      </c>
      <c r="I75" s="85">
        <f t="shared" si="23"/>
        <v>0</v>
      </c>
      <c r="J75" s="82">
        <f t="shared" si="24"/>
        <v>0</v>
      </c>
      <c r="K75" s="70">
        <f t="shared" si="25"/>
        <v>0</v>
      </c>
      <c r="L75" s="70">
        <f t="shared" si="26"/>
        <v>0</v>
      </c>
      <c r="M75" s="26" t="str">
        <f t="shared" si="27"/>
        <v>true</v>
      </c>
      <c r="N75" s="84">
        <f t="shared" si="28"/>
        <v>0</v>
      </c>
      <c r="O75" s="26">
        <f t="shared" si="29"/>
        <v>0</v>
      </c>
      <c r="P75" s="70">
        <f t="shared" si="30"/>
        <v>0</v>
      </c>
      <c r="Q75" s="70">
        <f t="shared" si="31"/>
        <v>0</v>
      </c>
      <c r="R75" s="62">
        <f t="shared" si="32"/>
        <v>0</v>
      </c>
      <c r="S75" s="62">
        <f t="shared" si="33"/>
        <v>0</v>
      </c>
      <c r="T75" s="55"/>
      <c r="U75" s="56"/>
      <c r="V75" s="86">
        <f t="shared" si="34"/>
      </c>
      <c r="W75" s="76">
        <f ca="1" t="shared" si="35"/>
      </c>
      <c r="X75" s="76">
        <f t="shared" si="36"/>
      </c>
      <c r="Y75" s="21"/>
      <c r="Z75" s="21"/>
      <c r="AA75" s="24"/>
      <c r="AB75" s="24"/>
      <c r="AG75" s="32"/>
      <c r="AH75" s="28"/>
    </row>
    <row r="76" spans="1:34" ht="12.75" hidden="1">
      <c r="A76" s="61">
        <f t="shared" si="19"/>
      </c>
      <c r="B76" s="20" t="s">
        <v>159</v>
      </c>
      <c r="C76" s="24">
        <f t="shared" si="20"/>
      </c>
      <c r="D76" s="24">
        <f t="shared" si="21"/>
      </c>
      <c r="E76" s="26">
        <f t="shared" si="22"/>
        <v>999</v>
      </c>
      <c r="F76" s="18">
        <f t="shared" si="18"/>
        <v>0</v>
      </c>
      <c r="G76" s="79">
        <v>0</v>
      </c>
      <c r="H76" s="79">
        <v>0</v>
      </c>
      <c r="I76" s="85">
        <f t="shared" si="23"/>
        <v>0</v>
      </c>
      <c r="J76" s="82">
        <f t="shared" si="24"/>
        <v>0</v>
      </c>
      <c r="K76" s="70">
        <f t="shared" si="25"/>
        <v>0</v>
      </c>
      <c r="L76" s="70">
        <f t="shared" si="26"/>
        <v>0</v>
      </c>
      <c r="M76" s="26" t="str">
        <f t="shared" si="27"/>
        <v>true</v>
      </c>
      <c r="N76" s="84">
        <f t="shared" si="28"/>
        <v>0</v>
      </c>
      <c r="O76" s="26">
        <f t="shared" si="29"/>
        <v>0</v>
      </c>
      <c r="P76" s="70">
        <f t="shared" si="30"/>
        <v>0</v>
      </c>
      <c r="Q76" s="70">
        <f t="shared" si="31"/>
        <v>0</v>
      </c>
      <c r="R76" s="62">
        <f t="shared" si="32"/>
        <v>0</v>
      </c>
      <c r="S76" s="62">
        <f t="shared" si="33"/>
        <v>0</v>
      </c>
      <c r="T76" s="55"/>
      <c r="U76" s="56"/>
      <c r="V76" s="86">
        <f t="shared" si="34"/>
      </c>
      <c r="W76" s="76">
        <f ca="1" t="shared" si="35"/>
      </c>
      <c r="X76" s="76">
        <f t="shared" si="36"/>
      </c>
      <c r="Y76" s="21"/>
      <c r="Z76" s="21"/>
      <c r="AA76" s="24"/>
      <c r="AB76" s="24"/>
      <c r="AG76" s="32"/>
      <c r="AH76" s="28"/>
    </row>
    <row r="77" spans="1:34" ht="12.75">
      <c r="A77" s="24"/>
      <c r="B77" s="24"/>
      <c r="E77" s="24"/>
      <c r="F77" s="24"/>
      <c r="I77" s="24"/>
      <c r="J77" s="26"/>
      <c r="X77" s="24"/>
      <c r="AA77" s="24"/>
      <c r="AB77" s="24"/>
      <c r="AG77" s="32"/>
      <c r="AH77" s="28"/>
    </row>
    <row r="78" spans="1:34" ht="12.75">
      <c r="A78" s="21" t="s">
        <v>141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78"/>
      <c r="AA78" s="24"/>
      <c r="AB78" s="24"/>
      <c r="AG78" s="32"/>
      <c r="AH78" s="28"/>
    </row>
    <row r="79" spans="1:34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78"/>
      <c r="AA79" s="24"/>
      <c r="AB79" s="24"/>
      <c r="AG79" s="32"/>
      <c r="AH79" s="28"/>
    </row>
    <row r="80" spans="1:34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78"/>
      <c r="AA80" s="24"/>
      <c r="AB80" s="24"/>
      <c r="AG80" s="32"/>
      <c r="AH80" s="28"/>
    </row>
    <row r="81" spans="1:34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78"/>
      <c r="AA81" s="24"/>
      <c r="AB81" s="24"/>
      <c r="AG81" s="32"/>
      <c r="AH81" s="28"/>
    </row>
    <row r="82" spans="1:34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78"/>
      <c r="AA82" s="24"/>
      <c r="AB82" s="24"/>
      <c r="AG82" s="32"/>
      <c r="AH82" s="28"/>
    </row>
    <row r="83" spans="1:34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78"/>
      <c r="AA83" s="24"/>
      <c r="AB83" s="24"/>
      <c r="AG83" s="32"/>
      <c r="AH83" s="28"/>
    </row>
    <row r="84" spans="1:34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78"/>
      <c r="AA84" s="24"/>
      <c r="AB84" s="24"/>
      <c r="AG84" s="32"/>
      <c r="AH84" s="28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78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78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78"/>
    </row>
    <row r="88" spans="1:26" ht="12.75">
      <c r="A88" s="21" t="s">
        <v>197</v>
      </c>
      <c r="B88" s="21"/>
      <c r="C88" s="1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78"/>
    </row>
    <row r="89" spans="1:26" ht="12.75">
      <c r="A89" s="21"/>
      <c r="B89" s="21"/>
      <c r="C89" s="122">
        <v>37751</v>
      </c>
      <c r="D89" s="21"/>
      <c r="E89" s="21"/>
      <c r="F89" s="21"/>
      <c r="G89" s="13" t="s">
        <v>172</v>
      </c>
      <c r="H89" s="21"/>
      <c r="I89" s="21" t="s">
        <v>231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13" t="s">
        <v>173</v>
      </c>
      <c r="W89" s="13"/>
      <c r="X89" s="21" t="s">
        <v>230</v>
      </c>
      <c r="Y89" s="21"/>
      <c r="Z89" s="78"/>
    </row>
  </sheetData>
  <sheetProtection sheet="1" objects="1" scenarios="1"/>
  <mergeCells count="1">
    <mergeCell ref="F4:H4"/>
  </mergeCells>
  <dataValidations count="2">
    <dataValidation type="list" showInputMessage="1" showErrorMessage="1" error="Zadal jsi nesprávný typ letového úkolu. Vyber jej z rozbalovacího seznamu v buňce." sqref="G9">
      <formula1>"AAT,AST,PST,TDT"</formula1>
    </dataValidation>
    <dataValidation type="list" allowBlank="1" showErrorMessage="1" error="Z rozbalovacího seznamu vyber povolenou hodnotu." sqref="G10">
      <formula1>"Volný let na vzdálenost,Cat's Cradle,Návrat,Polygon,Trojúhelník,2-násobný oblet,3-násobný oblet,4-násobný oblet,5-násobný oblet"</formula1>
    </dataValidation>
  </dataValidations>
  <printOptions horizontalCentered="1"/>
  <pageMargins left="0.3937" right="0.3937" top="0.3937" bottom="0.5905" header="0.3149" footer="0.3149"/>
  <pageSetup fitToHeight="1" fitToWidth="1" horizontalDpi="600" verticalDpi="600" orientation="portrait" paperSize="9" scale="8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AH89"/>
  <sheetViews>
    <sheetView workbookViewId="0" topLeftCell="A1">
      <selection activeCell="A1" sqref="A1"/>
    </sheetView>
  </sheetViews>
  <sheetFormatPr defaultColWidth="9.00390625" defaultRowHeight="12.75"/>
  <cols>
    <col min="1" max="1" width="4.875" style="26" customWidth="1"/>
    <col min="2" max="2" width="5.75390625" style="23" bestFit="1" customWidth="1"/>
    <col min="3" max="3" width="17.125" style="24" customWidth="1"/>
    <col min="4" max="4" width="8.75390625" style="24" customWidth="1"/>
    <col min="5" max="5" width="6.125" style="25" bestFit="1" customWidth="1"/>
    <col min="6" max="6" width="7.75390625" style="26" customWidth="1"/>
    <col min="7" max="7" width="10.00390625" style="24" customWidth="1"/>
    <col min="8" max="8" width="8.25390625" style="24" customWidth="1"/>
    <col min="9" max="9" width="7.625" style="28" customWidth="1"/>
    <col min="10" max="10" width="6.75390625" style="80" customWidth="1"/>
    <col min="11" max="19" width="6.75390625" style="26" hidden="1" customWidth="1"/>
    <col min="20" max="21" width="5.75390625" style="26" customWidth="1"/>
    <col min="22" max="23" width="5.75390625" style="24" customWidth="1"/>
    <col min="24" max="24" width="5.75390625" style="26" customWidth="1"/>
    <col min="25" max="25" width="8.75390625" style="24" customWidth="1"/>
    <col min="26" max="26" width="8.75390625" style="26" customWidth="1"/>
    <col min="27" max="27" width="6.00390625" style="28" customWidth="1"/>
    <col min="28" max="28" width="1.37890625" style="30" customWidth="1"/>
    <col min="29" max="29" width="9.125" style="26" customWidth="1"/>
    <col min="30" max="30" width="11.375" style="24" bestFit="1" customWidth="1"/>
    <col min="31" max="34" width="9.125" style="24" customWidth="1"/>
    <col min="35" max="35" width="7.625" style="24" bestFit="1" customWidth="1"/>
    <col min="36" max="16384" width="9.125" style="24" customWidth="1"/>
  </cols>
  <sheetData>
    <row r="1" spans="7:30" ht="12.75">
      <c r="G1" s="27" t="s">
        <v>154</v>
      </c>
      <c r="AD1" s="61" t="s">
        <v>138</v>
      </c>
    </row>
    <row r="2" spans="7:31" ht="15.75">
      <c r="G2" s="34" t="str">
        <f>Title1</f>
        <v>Orlíkovské přeháňky</v>
      </c>
      <c r="AC2" s="32" t="s">
        <v>12</v>
      </c>
      <c r="AD2" s="62">
        <v>1000</v>
      </c>
      <c r="AE2" s="57"/>
    </row>
    <row r="3" spans="7:31" ht="15.75">
      <c r="G3" s="34" t="str">
        <f>Title2</f>
        <v>Hronov 1.5.-11.5.2003</v>
      </c>
      <c r="AC3" s="32" t="s">
        <v>13</v>
      </c>
      <c r="AD3" s="62">
        <f>IF(ISERROR(D),0,5*D-250)</f>
        <v>-250</v>
      </c>
      <c r="AE3" s="57"/>
    </row>
    <row r="4" spans="6:31" ht="12.75">
      <c r="F4" s="127" t="s">
        <v>88</v>
      </c>
      <c r="G4" s="127"/>
      <c r="H4" s="127"/>
      <c r="AC4" s="32" t="s">
        <v>125</v>
      </c>
      <c r="AD4" s="62">
        <f>IF(V&lt;=0,1000,400*D/V-200)</f>
        <v>1000</v>
      </c>
      <c r="AE4" s="57"/>
    </row>
    <row r="5" spans="1:31" s="65" customFormat="1" ht="12.75">
      <c r="A5" s="63"/>
      <c r="B5" s="64"/>
      <c r="E5" s="66"/>
      <c r="F5" s="24"/>
      <c r="G5" s="24"/>
      <c r="I5" s="67"/>
      <c r="J5" s="80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X5" s="63"/>
      <c r="Z5" s="63"/>
      <c r="AA5" s="67"/>
      <c r="AB5" s="30"/>
      <c r="AC5" s="32" t="s">
        <v>126</v>
      </c>
      <c r="AD5" s="54">
        <f>ROUND(MIN(Pmx),0)</f>
        <v>-250</v>
      </c>
      <c r="AE5" s="68" t="s">
        <v>127</v>
      </c>
    </row>
    <row r="6" spans="1:31" s="65" customFormat="1" ht="12.75">
      <c r="A6" s="63"/>
      <c r="B6" s="64"/>
      <c r="E6" s="66"/>
      <c r="F6" s="69" t="s">
        <v>14</v>
      </c>
      <c r="G6" s="110" t="s">
        <v>147</v>
      </c>
      <c r="H6" s="111"/>
      <c r="I6" s="67"/>
      <c r="J6" s="80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X6" s="63"/>
      <c r="Z6" s="63"/>
      <c r="AA6" s="67"/>
      <c r="AB6" s="30"/>
      <c r="AC6" s="32"/>
      <c r="AD6" s="25"/>
      <c r="AE6" s="57"/>
    </row>
    <row r="7" spans="6:31" ht="12.75">
      <c r="F7" s="69" t="s">
        <v>15</v>
      </c>
      <c r="G7" s="14" t="s">
        <v>155</v>
      </c>
      <c r="H7" s="112"/>
      <c r="AC7" s="32" t="s">
        <v>128</v>
      </c>
      <c r="AD7" s="70">
        <f>IF(ISERROR(MAX(dh)),0,MAX(dh))</f>
        <v>0</v>
      </c>
      <c r="AE7" s="57" t="s">
        <v>133</v>
      </c>
    </row>
    <row r="8" spans="6:31" ht="12.75">
      <c r="F8" s="69" t="s">
        <v>21</v>
      </c>
      <c r="G8" s="15" t="s">
        <v>156</v>
      </c>
      <c r="H8" s="93" t="str">
        <f>IF(nxproc&gt;100,"Nesmysl - špatně zadaný počet závodníků, kteří provedli soutěžní vzlet !!!",IF(ISNUMBER(N),"","Zadej počet soutěžících, kteří provedli soutěžní vzlet !!!"))</f>
        <v>Zadej počet soutěžících, kteří provedli soutěžní vzlet !!!</v>
      </c>
      <c r="AC8" s="32" t="s">
        <v>129</v>
      </c>
      <c r="AD8" s="71">
        <f>IF(ISERROR(MAX(vh)),0,MAX(vh))</f>
        <v>0</v>
      </c>
      <c r="AE8" s="57" t="s">
        <v>134</v>
      </c>
    </row>
    <row r="9" spans="6:31" ht="12.75">
      <c r="F9" s="69" t="s">
        <v>185</v>
      </c>
      <c r="G9" s="16" t="s">
        <v>186</v>
      </c>
      <c r="H9" s="113" t="str">
        <f>IF(G9="AAT","Let ve stanovené oblasti (Assigned Area Task)",IF(G9="AST","Rychlostní let (Assigned Speed Task)",IF(G9="PST","Pilotem zvolený rychlostní let (Pilot Selected Task)",IF(G9="TDT","Volný let na vzdálenost (Cat's Cradle - Time Distance Task)",""))))</f>
        <v>Rychlostní let (Assigned Speed Task)</v>
      </c>
      <c r="AC9" s="32" t="s">
        <v>18</v>
      </c>
      <c r="AD9" s="70">
        <f>IF(ISERROR(L*100/MIN(I)),0,L*100/MIN(I))</f>
        <v>0</v>
      </c>
      <c r="AE9" s="57" t="s">
        <v>164</v>
      </c>
    </row>
    <row r="10" spans="6:31" ht="12.75">
      <c r="F10" s="69" t="s">
        <v>16</v>
      </c>
      <c r="G10" s="16" t="s">
        <v>145</v>
      </c>
      <c r="K10" s="83"/>
      <c r="AC10" s="32" t="s">
        <v>20</v>
      </c>
      <c r="AD10" s="72">
        <f>IF(ISERROR(ny/N),0,ny/N)</f>
        <v>0</v>
      </c>
      <c r="AE10" s="57" t="s">
        <v>184</v>
      </c>
    </row>
    <row r="11" spans="6:31" ht="12.75">
      <c r="F11" s="69" t="s">
        <v>17</v>
      </c>
      <c r="G11" s="92" t="s">
        <v>157</v>
      </c>
      <c r="H11" s="94" t="str">
        <f>IF(ISNUMBER(L),"","Zadej délku letového úkolu !!!")</f>
        <v>Zadej délku letového úkolu !!!</v>
      </c>
      <c r="AC11" s="32" t="s">
        <v>130</v>
      </c>
      <c r="AD11" s="25">
        <f>IF(V&lt;=0,0,COUNTIF(help,"true"))</f>
        <v>0</v>
      </c>
      <c r="AE11" s="57" t="s">
        <v>135</v>
      </c>
    </row>
    <row r="12" spans="6:31" ht="12.75">
      <c r="F12" s="69" t="s">
        <v>19</v>
      </c>
      <c r="G12" s="16" t="s">
        <v>158</v>
      </c>
      <c r="H12" s="113"/>
      <c r="AC12" s="32" t="s">
        <v>131</v>
      </c>
      <c r="AD12" s="25">
        <f>COUNTIF(dh,"&gt;=100")</f>
        <v>0</v>
      </c>
      <c r="AE12" s="57" t="s">
        <v>162</v>
      </c>
    </row>
    <row r="13" spans="1:31" s="38" customFormat="1" ht="12.75">
      <c r="A13" s="26"/>
      <c r="B13" s="23"/>
      <c r="C13" s="32"/>
      <c r="D13" s="24"/>
      <c r="E13" s="25"/>
      <c r="F13" s="26"/>
      <c r="G13" s="16"/>
      <c r="H13" s="24"/>
      <c r="I13" s="28"/>
      <c r="J13" s="8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4"/>
      <c r="W13" s="24"/>
      <c r="X13" s="26"/>
      <c r="Y13" s="24"/>
      <c r="Z13" s="26"/>
      <c r="AA13" s="41"/>
      <c r="AB13" s="40"/>
      <c r="AC13" s="32" t="s">
        <v>161</v>
      </c>
      <c r="AD13" s="25">
        <f>IF(ISERROR(nx/N*100),0,ROUND(nx/N*100,1))</f>
        <v>0</v>
      </c>
      <c r="AE13" s="57" t="s">
        <v>163</v>
      </c>
    </row>
    <row r="14" spans="1:31" ht="12.75">
      <c r="A14" s="38"/>
      <c r="B14" s="42" t="s">
        <v>140</v>
      </c>
      <c r="C14" s="58" t="str">
        <f>"Pmax = "&amp;Pm&amp;" b.     "&amp;"D = "&amp;ROUND(D,1)&amp;" km     "&amp;"V = "&amp;ROUND(V,2)&amp;" km/h     "&amp;"Lh = "&amp;ROUND(Lh,1)&amp;" km     "&amp;"n100 = "&amp;nx&amp;"     "&amp;"n100% = "&amp;nxproc&amp;" %     n2/3 = "&amp;ny&amp;"     Rn = "&amp;ROUND(Rn,4)&amp;"     f = "&amp;ROUND(f,4)</f>
        <v>Pmax = -250 b.     D = 0 km     V = 0 km/h     Lh = 0 km     n100 = 0     n100% = 0 %     n2/3 = 0     Rn = 0     f = 0</v>
      </c>
      <c r="D14" s="38"/>
      <c r="E14" s="39"/>
      <c r="F14" s="59"/>
      <c r="G14" s="38"/>
      <c r="H14" s="38"/>
      <c r="I14" s="41"/>
      <c r="J14" s="81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38"/>
      <c r="W14" s="38"/>
      <c r="X14" s="59"/>
      <c r="Y14" s="38"/>
      <c r="Z14" s="59"/>
      <c r="AC14" s="32" t="s">
        <v>132</v>
      </c>
      <c r="AD14" s="72">
        <f>IF(ISERROR(nx/N),0,IF(1.25*nx/N&gt;1,1,1.25*nx/N))</f>
        <v>0</v>
      </c>
      <c r="AE14" s="57" t="s">
        <v>136</v>
      </c>
    </row>
    <row r="15" spans="1:34" s="46" customFormat="1" ht="12.75" customHeight="1">
      <c r="A15" s="26"/>
      <c r="B15" s="23"/>
      <c r="C15" s="32"/>
      <c r="D15" s="24"/>
      <c r="E15" s="25"/>
      <c r="F15" s="26"/>
      <c r="G15" s="24"/>
      <c r="H15" s="24"/>
      <c r="I15" s="28"/>
      <c r="J15" s="8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4"/>
      <c r="W15" s="24"/>
      <c r="X15" s="26"/>
      <c r="Y15" s="24"/>
      <c r="Z15" s="26"/>
      <c r="AA15" s="47"/>
      <c r="AC15" s="32"/>
      <c r="AD15" s="84"/>
      <c r="AE15" s="57"/>
      <c r="AG15" s="24"/>
      <c r="AH15" s="24"/>
    </row>
    <row r="16" spans="1:31" ht="18" customHeight="1">
      <c r="A16" s="46" t="s">
        <v>90</v>
      </c>
      <c r="B16" s="45" t="s">
        <v>0</v>
      </c>
      <c r="C16" s="46" t="s">
        <v>22</v>
      </c>
      <c r="D16" s="46" t="s">
        <v>2</v>
      </c>
      <c r="E16" s="47" t="s">
        <v>5</v>
      </c>
      <c r="F16" s="49" t="s">
        <v>23</v>
      </c>
      <c r="G16" s="46" t="s">
        <v>24</v>
      </c>
      <c r="H16" s="46" t="s">
        <v>25</v>
      </c>
      <c r="I16" s="74" t="s">
        <v>26</v>
      </c>
      <c r="J16" s="75" t="s">
        <v>27</v>
      </c>
      <c r="K16" s="46" t="s">
        <v>28</v>
      </c>
      <c r="L16" s="46" t="s">
        <v>29</v>
      </c>
      <c r="M16" s="46" t="s">
        <v>30</v>
      </c>
      <c r="N16" s="46" t="s">
        <v>31</v>
      </c>
      <c r="O16" s="46" t="s">
        <v>32</v>
      </c>
      <c r="P16" s="46" t="s">
        <v>33</v>
      </c>
      <c r="Q16" s="46" t="s">
        <v>34</v>
      </c>
      <c r="R16" s="46" t="s">
        <v>35</v>
      </c>
      <c r="S16" s="46" t="s">
        <v>36</v>
      </c>
      <c r="T16" s="46" t="s">
        <v>149</v>
      </c>
      <c r="U16" s="46" t="s">
        <v>150</v>
      </c>
      <c r="V16" s="46" t="s">
        <v>89</v>
      </c>
      <c r="W16" s="46" t="s">
        <v>38</v>
      </c>
      <c r="X16" s="46" t="s">
        <v>91</v>
      </c>
      <c r="Y16" s="46" t="s">
        <v>40</v>
      </c>
      <c r="Z16" s="46" t="s">
        <v>151</v>
      </c>
      <c r="AA16" s="24"/>
      <c r="AD16" s="17"/>
      <c r="AE16" s="73" t="s">
        <v>137</v>
      </c>
    </row>
    <row r="17" spans="1:27" ht="12.75">
      <c r="A17" s="61">
        <f aca="true" t="shared" si="0" ref="A17:A76">IF(B17&lt;&gt;"",IF(MAX(Body)&gt;0,RANK(V17,V$1:V$65536),""),"")</f>
      </c>
      <c r="B17" s="20" t="s">
        <v>159</v>
      </c>
      <c r="C17" s="24">
        <f aca="true" t="shared" si="1" ref="C17:C48">IF(B17="","",VLOOKUP(B17,StartList,2,0))</f>
      </c>
      <c r="D17" s="24">
        <f aca="true" t="shared" si="2" ref="D17:D48">IF(B17="","",VLOOKUP(B17,StartList,4,0))</f>
      </c>
      <c r="E17" s="26">
        <f aca="true" t="shared" si="3" ref="E17:E76">IF(B17&lt;&gt;"",VLOOKUP(B17,StartList,8,0),999)</f>
        <v>999</v>
      </c>
      <c r="F17" s="18">
        <f aca="true" t="shared" si="4" ref="F17:F48">IF(B17&lt;&gt;"",L,0)</f>
        <v>0</v>
      </c>
      <c r="G17" s="79">
        <v>0</v>
      </c>
      <c r="H17" s="79">
        <v>0</v>
      </c>
      <c r="I17" s="85">
        <f aca="true" t="shared" si="5" ref="I17:I76">IF(G17=0,0,IF(H17=0,0,H17-G17))</f>
        <v>0</v>
      </c>
      <c r="J17" s="82">
        <f>IF(OR(time&lt;=0,TaskType="TDT"),0,dist/time/24)</f>
        <v>0</v>
      </c>
      <c r="K17" s="70">
        <f aca="true" t="shared" si="6" ref="K17:K48">dist*100/I</f>
        <v>0</v>
      </c>
      <c r="L17" s="70">
        <f aca="true" t="shared" si="7" ref="L17:L48">speed*100/I</f>
        <v>0</v>
      </c>
      <c r="M17" s="26" t="str">
        <f aca="true" t="shared" si="8" ref="M17:M48">IF(vh&gt;=V*2/3,"true","false")</f>
        <v>true</v>
      </c>
      <c r="N17" s="84" t="e">
        <f>IF(speed&gt;0,1,IF(AND(V&gt;0,TaskType="AST"),dh/Lh,dh/D))</f>
        <v>#DIV/0!</v>
      </c>
      <c r="O17" s="26">
        <f aca="true" t="shared" si="9" ref="O17:O48">IF(V&gt;0,vh/V,0)</f>
        <v>0</v>
      </c>
      <c r="P17" s="70" t="e">
        <f aca="true" t="shared" si="10" ref="P17:P48">Rd*(1-2*Rn/3)*Pm</f>
        <v>#DIV/0!</v>
      </c>
      <c r="Q17" s="70">
        <f aca="true" t="shared" si="11" ref="Q17:Q48">IF(2*(Rv-2/3)*Rn*Pm&gt;0,2*(Rv-2/3)*Rn*Pm,0)</f>
        <v>0</v>
      </c>
      <c r="R17" s="62" t="e">
        <f aca="true" t="shared" si="12" ref="R17:R48">Pd+Pv</f>
        <v>#DIV/0!</v>
      </c>
      <c r="S17" s="62" t="e">
        <f aca="true" t="shared" si="13" ref="S17:S48">Pu*f</f>
        <v>#DIV/0!</v>
      </c>
      <c r="T17" s="55"/>
      <c r="U17" s="56"/>
      <c r="V17" s="86">
        <f aca="true" t="shared" si="14" ref="V17:V76">IF(B17&lt;&gt;"",IF(AND(Proc25="Y",nxproc&lt;25),0,IF((Pc+pen_points+Pc*pen_proc)&lt;0,0,ROUND(Pc+pen_points+Pc*pen_proc,0))),"")</f>
      </c>
      <c r="W17" s="76">
        <f aca="true" ca="1" t="shared" si="15" ref="W17:W76">IF(B17&lt;&gt;"",IF(PreDisc="",V17,IF(B17="",0,SUM(V17,VLOOKUP(B17,INDIRECT(PreDisc&amp;"!$B:$W"),22,0)))),"")</f>
      </c>
      <c r="X17" s="76">
        <f aca="true" t="shared" si="16" ref="X17:X76">IF(B17&lt;&gt;"",RANK(W17,W$1:W$65536),"")</f>
      </c>
      <c r="Y17" s="21"/>
      <c r="Z17" s="21"/>
      <c r="AA17" s="24"/>
    </row>
    <row r="18" spans="1:31" ht="12.75">
      <c r="A18" s="61">
        <f t="shared" si="0"/>
      </c>
      <c r="B18" s="20" t="s">
        <v>159</v>
      </c>
      <c r="C18" s="24">
        <f t="shared" si="1"/>
      </c>
      <c r="D18" s="24">
        <f t="shared" si="2"/>
      </c>
      <c r="E18" s="26">
        <f t="shared" si="3"/>
        <v>999</v>
      </c>
      <c r="F18" s="18">
        <f t="shared" si="4"/>
        <v>0</v>
      </c>
      <c r="G18" s="79">
        <v>0</v>
      </c>
      <c r="H18" s="79">
        <v>0</v>
      </c>
      <c r="I18" s="85">
        <f t="shared" si="5"/>
        <v>0</v>
      </c>
      <c r="J18" s="82">
        <f aca="true" t="shared" si="17" ref="J18:J76">IF(OR(time&lt;=0,TaskType="TDT"),0,dist/time/24)</f>
        <v>0</v>
      </c>
      <c r="K18" s="70">
        <f t="shared" si="6"/>
        <v>0</v>
      </c>
      <c r="L18" s="70">
        <f t="shared" si="7"/>
        <v>0</v>
      </c>
      <c r="M18" s="26" t="str">
        <f t="shared" si="8"/>
        <v>true</v>
      </c>
      <c r="N18" s="84" t="e">
        <f aca="true" t="shared" si="18" ref="N18:N76">IF(speed&gt;0,1,IF(AND(V&gt;0,TaskType="AST"),dh/Lh,dh/D))</f>
        <v>#DIV/0!</v>
      </c>
      <c r="O18" s="26">
        <f t="shared" si="9"/>
        <v>0</v>
      </c>
      <c r="P18" s="70" t="e">
        <f t="shared" si="10"/>
        <v>#DIV/0!</v>
      </c>
      <c r="Q18" s="70">
        <f t="shared" si="11"/>
        <v>0</v>
      </c>
      <c r="R18" s="62" t="e">
        <f t="shared" si="12"/>
        <v>#DIV/0!</v>
      </c>
      <c r="S18" s="62" t="e">
        <f t="shared" si="13"/>
        <v>#DIV/0!</v>
      </c>
      <c r="T18" s="55"/>
      <c r="U18" s="56"/>
      <c r="V18" s="86">
        <f t="shared" si="14"/>
      </c>
      <c r="W18" s="76">
        <f ca="1" t="shared" si="15"/>
      </c>
      <c r="X18" s="76">
        <f t="shared" si="16"/>
      </c>
      <c r="Y18" s="21"/>
      <c r="Z18" s="21"/>
      <c r="AA18" s="24"/>
      <c r="AD18" s="17" t="s">
        <v>166</v>
      </c>
      <c r="AE18" s="24" t="s">
        <v>165</v>
      </c>
    </row>
    <row r="19" spans="1:27" ht="12.75">
      <c r="A19" s="61">
        <f t="shared" si="0"/>
      </c>
      <c r="B19" s="20" t="s">
        <v>159</v>
      </c>
      <c r="C19" s="24">
        <f t="shared" si="1"/>
      </c>
      <c r="D19" s="24">
        <f t="shared" si="2"/>
      </c>
      <c r="E19" s="26">
        <f t="shared" si="3"/>
        <v>999</v>
      </c>
      <c r="F19" s="18">
        <f t="shared" si="4"/>
        <v>0</v>
      </c>
      <c r="G19" s="79">
        <v>0</v>
      </c>
      <c r="H19" s="79">
        <v>0</v>
      </c>
      <c r="I19" s="85">
        <f t="shared" si="5"/>
        <v>0</v>
      </c>
      <c r="J19" s="82">
        <f t="shared" si="17"/>
        <v>0</v>
      </c>
      <c r="K19" s="70">
        <f t="shared" si="6"/>
        <v>0</v>
      </c>
      <c r="L19" s="70">
        <f t="shared" si="7"/>
        <v>0</v>
      </c>
      <c r="M19" s="26" t="str">
        <f t="shared" si="8"/>
        <v>true</v>
      </c>
      <c r="N19" s="84" t="e">
        <f t="shared" si="18"/>
        <v>#DIV/0!</v>
      </c>
      <c r="O19" s="26">
        <f t="shared" si="9"/>
        <v>0</v>
      </c>
      <c r="P19" s="70" t="e">
        <f t="shared" si="10"/>
        <v>#DIV/0!</v>
      </c>
      <c r="Q19" s="70">
        <f t="shared" si="11"/>
        <v>0</v>
      </c>
      <c r="R19" s="62" t="e">
        <f t="shared" si="12"/>
        <v>#DIV/0!</v>
      </c>
      <c r="S19" s="62" t="e">
        <f t="shared" si="13"/>
        <v>#DIV/0!</v>
      </c>
      <c r="T19" s="55"/>
      <c r="U19" s="56"/>
      <c r="V19" s="86">
        <f t="shared" si="14"/>
      </c>
      <c r="W19" s="76">
        <f ca="1" t="shared" si="15"/>
      </c>
      <c r="X19" s="76">
        <f t="shared" si="16"/>
      </c>
      <c r="Y19" s="21"/>
      <c r="Z19" s="21"/>
      <c r="AA19" s="24"/>
    </row>
    <row r="20" spans="1:27" ht="12.75">
      <c r="A20" s="61">
        <f t="shared" si="0"/>
      </c>
      <c r="B20" s="20" t="s">
        <v>159</v>
      </c>
      <c r="C20" s="24">
        <f t="shared" si="1"/>
      </c>
      <c r="D20" s="24">
        <f t="shared" si="2"/>
      </c>
      <c r="E20" s="26">
        <f t="shared" si="3"/>
        <v>999</v>
      </c>
      <c r="F20" s="18">
        <f t="shared" si="4"/>
        <v>0</v>
      </c>
      <c r="G20" s="79">
        <v>0</v>
      </c>
      <c r="H20" s="79">
        <v>0</v>
      </c>
      <c r="I20" s="85">
        <f t="shared" si="5"/>
        <v>0</v>
      </c>
      <c r="J20" s="82">
        <f t="shared" si="17"/>
        <v>0</v>
      </c>
      <c r="K20" s="70">
        <f t="shared" si="6"/>
        <v>0</v>
      </c>
      <c r="L20" s="70">
        <f t="shared" si="7"/>
        <v>0</v>
      </c>
      <c r="M20" s="26" t="str">
        <f t="shared" si="8"/>
        <v>true</v>
      </c>
      <c r="N20" s="84" t="e">
        <f t="shared" si="18"/>
        <v>#DIV/0!</v>
      </c>
      <c r="O20" s="26">
        <f t="shared" si="9"/>
        <v>0</v>
      </c>
      <c r="P20" s="70" t="e">
        <f t="shared" si="10"/>
        <v>#DIV/0!</v>
      </c>
      <c r="Q20" s="70">
        <f t="shared" si="11"/>
        <v>0</v>
      </c>
      <c r="R20" s="62" t="e">
        <f t="shared" si="12"/>
        <v>#DIV/0!</v>
      </c>
      <c r="S20" s="62" t="e">
        <f t="shared" si="13"/>
        <v>#DIV/0!</v>
      </c>
      <c r="T20" s="55"/>
      <c r="U20" s="56"/>
      <c r="V20" s="86">
        <f t="shared" si="14"/>
      </c>
      <c r="W20" s="76">
        <f ca="1" t="shared" si="15"/>
      </c>
      <c r="X20" s="76">
        <f t="shared" si="16"/>
      </c>
      <c r="Y20" s="21"/>
      <c r="Z20" s="21"/>
      <c r="AA20" s="24"/>
    </row>
    <row r="21" spans="1:27" ht="12.75">
      <c r="A21" s="61">
        <f t="shared" si="0"/>
      </c>
      <c r="B21" s="20" t="s">
        <v>159</v>
      </c>
      <c r="C21" s="24">
        <f t="shared" si="1"/>
      </c>
      <c r="D21" s="24">
        <f t="shared" si="2"/>
      </c>
      <c r="E21" s="26">
        <f t="shared" si="3"/>
        <v>999</v>
      </c>
      <c r="F21" s="18">
        <f t="shared" si="4"/>
        <v>0</v>
      </c>
      <c r="G21" s="79">
        <v>0</v>
      </c>
      <c r="H21" s="79">
        <v>0</v>
      </c>
      <c r="I21" s="85">
        <f t="shared" si="5"/>
        <v>0</v>
      </c>
      <c r="J21" s="82">
        <f t="shared" si="17"/>
        <v>0</v>
      </c>
      <c r="K21" s="70">
        <f t="shared" si="6"/>
        <v>0</v>
      </c>
      <c r="L21" s="70">
        <f t="shared" si="7"/>
        <v>0</v>
      </c>
      <c r="M21" s="26" t="str">
        <f t="shared" si="8"/>
        <v>true</v>
      </c>
      <c r="N21" s="84" t="e">
        <f t="shared" si="18"/>
        <v>#DIV/0!</v>
      </c>
      <c r="O21" s="26">
        <f t="shared" si="9"/>
        <v>0</v>
      </c>
      <c r="P21" s="70" t="e">
        <f t="shared" si="10"/>
        <v>#DIV/0!</v>
      </c>
      <c r="Q21" s="70">
        <f t="shared" si="11"/>
        <v>0</v>
      </c>
      <c r="R21" s="62" t="e">
        <f t="shared" si="12"/>
        <v>#DIV/0!</v>
      </c>
      <c r="S21" s="62" t="e">
        <f t="shared" si="13"/>
        <v>#DIV/0!</v>
      </c>
      <c r="T21" s="55"/>
      <c r="U21" s="56"/>
      <c r="V21" s="86">
        <f t="shared" si="14"/>
      </c>
      <c r="W21" s="76">
        <f ca="1" t="shared" si="15"/>
      </c>
      <c r="X21" s="76">
        <f t="shared" si="16"/>
      </c>
      <c r="Y21" s="21"/>
      <c r="Z21" s="21"/>
      <c r="AA21" s="24"/>
    </row>
    <row r="22" spans="1:28" ht="12.75">
      <c r="A22" s="61">
        <f t="shared" si="0"/>
      </c>
      <c r="B22" s="20" t="s">
        <v>159</v>
      </c>
      <c r="C22" s="24">
        <f t="shared" si="1"/>
      </c>
      <c r="D22" s="24">
        <f t="shared" si="2"/>
      </c>
      <c r="E22" s="26">
        <f t="shared" si="3"/>
        <v>999</v>
      </c>
      <c r="F22" s="18">
        <f t="shared" si="4"/>
        <v>0</v>
      </c>
      <c r="G22" s="79">
        <v>0</v>
      </c>
      <c r="H22" s="79">
        <v>0</v>
      </c>
      <c r="I22" s="85">
        <f t="shared" si="5"/>
        <v>0</v>
      </c>
      <c r="J22" s="82">
        <f t="shared" si="17"/>
        <v>0</v>
      </c>
      <c r="K22" s="70">
        <f t="shared" si="6"/>
        <v>0</v>
      </c>
      <c r="L22" s="70">
        <f t="shared" si="7"/>
        <v>0</v>
      </c>
      <c r="M22" s="26" t="str">
        <f t="shared" si="8"/>
        <v>true</v>
      </c>
      <c r="N22" s="84" t="e">
        <f t="shared" si="18"/>
        <v>#DIV/0!</v>
      </c>
      <c r="O22" s="26">
        <f t="shared" si="9"/>
        <v>0</v>
      </c>
      <c r="P22" s="70" t="e">
        <f t="shared" si="10"/>
        <v>#DIV/0!</v>
      </c>
      <c r="Q22" s="70">
        <f t="shared" si="11"/>
        <v>0</v>
      </c>
      <c r="R22" s="62" t="e">
        <f t="shared" si="12"/>
        <v>#DIV/0!</v>
      </c>
      <c r="S22" s="62" t="e">
        <f t="shared" si="13"/>
        <v>#DIV/0!</v>
      </c>
      <c r="T22" s="55"/>
      <c r="U22" s="56"/>
      <c r="V22" s="86">
        <f t="shared" si="14"/>
      </c>
      <c r="W22" s="76">
        <f ca="1" t="shared" si="15"/>
      </c>
      <c r="X22" s="76">
        <f t="shared" si="16"/>
      </c>
      <c r="Y22" s="21"/>
      <c r="Z22" s="21"/>
      <c r="AA22" s="24"/>
      <c r="AB22" s="24"/>
    </row>
    <row r="23" spans="1:28" ht="12.75">
      <c r="A23" s="61">
        <f t="shared" si="0"/>
      </c>
      <c r="B23" s="20" t="s">
        <v>159</v>
      </c>
      <c r="C23" s="24">
        <f t="shared" si="1"/>
      </c>
      <c r="D23" s="24">
        <f t="shared" si="2"/>
      </c>
      <c r="E23" s="26">
        <f t="shared" si="3"/>
        <v>999</v>
      </c>
      <c r="F23" s="18">
        <f t="shared" si="4"/>
        <v>0</v>
      </c>
      <c r="G23" s="79">
        <v>0</v>
      </c>
      <c r="H23" s="79">
        <v>0</v>
      </c>
      <c r="I23" s="85">
        <f t="shared" si="5"/>
        <v>0</v>
      </c>
      <c r="J23" s="82">
        <f t="shared" si="17"/>
        <v>0</v>
      </c>
      <c r="K23" s="70">
        <f t="shared" si="6"/>
        <v>0</v>
      </c>
      <c r="L23" s="70">
        <f t="shared" si="7"/>
        <v>0</v>
      </c>
      <c r="M23" s="26" t="str">
        <f t="shared" si="8"/>
        <v>true</v>
      </c>
      <c r="N23" s="84" t="e">
        <f t="shared" si="18"/>
        <v>#DIV/0!</v>
      </c>
      <c r="O23" s="26">
        <f t="shared" si="9"/>
        <v>0</v>
      </c>
      <c r="P23" s="70" t="e">
        <f t="shared" si="10"/>
        <v>#DIV/0!</v>
      </c>
      <c r="Q23" s="70">
        <f t="shared" si="11"/>
        <v>0</v>
      </c>
      <c r="R23" s="62" t="e">
        <f t="shared" si="12"/>
        <v>#DIV/0!</v>
      </c>
      <c r="S23" s="62" t="e">
        <f t="shared" si="13"/>
        <v>#DIV/0!</v>
      </c>
      <c r="T23" s="55"/>
      <c r="U23" s="56"/>
      <c r="V23" s="86">
        <f t="shared" si="14"/>
      </c>
      <c r="W23" s="76">
        <f ca="1" t="shared" si="15"/>
      </c>
      <c r="X23" s="76">
        <f t="shared" si="16"/>
      </c>
      <c r="Y23" s="21"/>
      <c r="Z23" s="21"/>
      <c r="AA23" s="24"/>
      <c r="AB23" s="24"/>
    </row>
    <row r="24" spans="1:27" ht="12.75">
      <c r="A24" s="61">
        <f>IF(B24&lt;&gt;"",IF(MAX(Body)&gt;0,RANK(V24,V:V),""),"")</f>
      </c>
      <c r="B24" s="20" t="s">
        <v>159</v>
      </c>
      <c r="C24" s="24">
        <f t="shared" si="1"/>
      </c>
      <c r="D24" s="24">
        <f t="shared" si="2"/>
      </c>
      <c r="E24" s="26">
        <f>IF(B24&lt;&gt;"",VLOOKUP(B24,StartList,8,0),999)</f>
        <v>999</v>
      </c>
      <c r="F24" s="18">
        <f t="shared" si="4"/>
        <v>0</v>
      </c>
      <c r="G24" s="79">
        <v>0</v>
      </c>
      <c r="H24" s="79">
        <v>0</v>
      </c>
      <c r="I24" s="85">
        <f t="shared" si="5"/>
        <v>0</v>
      </c>
      <c r="J24" s="82">
        <f t="shared" si="17"/>
        <v>0</v>
      </c>
      <c r="K24" s="70">
        <f t="shared" si="6"/>
        <v>0</v>
      </c>
      <c r="L24" s="70">
        <f t="shared" si="7"/>
        <v>0</v>
      </c>
      <c r="M24" s="26" t="str">
        <f t="shared" si="8"/>
        <v>true</v>
      </c>
      <c r="N24" s="84" t="e">
        <f t="shared" si="18"/>
        <v>#DIV/0!</v>
      </c>
      <c r="O24" s="26">
        <f t="shared" si="9"/>
        <v>0</v>
      </c>
      <c r="P24" s="70" t="e">
        <f t="shared" si="10"/>
        <v>#DIV/0!</v>
      </c>
      <c r="Q24" s="70">
        <f t="shared" si="11"/>
        <v>0</v>
      </c>
      <c r="R24" s="62" t="e">
        <f t="shared" si="12"/>
        <v>#DIV/0!</v>
      </c>
      <c r="S24" s="62" t="e">
        <f t="shared" si="13"/>
        <v>#DIV/0!</v>
      </c>
      <c r="T24" s="55"/>
      <c r="U24" s="56"/>
      <c r="V24" s="86">
        <f>IF(B24&lt;&gt;"",IF(AND(Proc25="Y",nxproc&lt;25),0,IF((Pc+pen_points+Pc*pen_proc)&lt;0,0,ROUND(Pc+pen_points+Pc*pen_proc,0))),"")</f>
      </c>
      <c r="W24" s="76">
        <f ca="1">IF(B24&lt;&gt;"",IF(PreDisc="",V24,IF(B24="",0,SUM(V24,VLOOKUP(B24,INDIRECT(PreDisc&amp;"!$B:$W"),22,0)))),"")</f>
      </c>
      <c r="X24" s="76">
        <f>IF(B24&lt;&gt;"",RANK(W24,W:W),"")</f>
      </c>
      <c r="Y24" s="21"/>
      <c r="Z24" s="21"/>
      <c r="AA24" s="24"/>
    </row>
    <row r="25" spans="1:28" ht="12.75">
      <c r="A25" s="61">
        <f t="shared" si="0"/>
      </c>
      <c r="B25" s="20" t="s">
        <v>159</v>
      </c>
      <c r="C25" s="24">
        <f t="shared" si="1"/>
      </c>
      <c r="D25" s="24">
        <f t="shared" si="2"/>
      </c>
      <c r="E25" s="26">
        <f t="shared" si="3"/>
        <v>999</v>
      </c>
      <c r="F25" s="18">
        <f t="shared" si="4"/>
        <v>0</v>
      </c>
      <c r="G25" s="79">
        <v>0</v>
      </c>
      <c r="H25" s="79">
        <v>0</v>
      </c>
      <c r="I25" s="85">
        <f>IF(G25=0,0,IF(H25=0,0,H25-G25))</f>
        <v>0</v>
      </c>
      <c r="J25" s="82">
        <f t="shared" si="17"/>
        <v>0</v>
      </c>
      <c r="K25" s="70">
        <f t="shared" si="6"/>
        <v>0</v>
      </c>
      <c r="L25" s="70">
        <f t="shared" si="7"/>
        <v>0</v>
      </c>
      <c r="M25" s="26" t="str">
        <f t="shared" si="8"/>
        <v>true</v>
      </c>
      <c r="N25" s="84" t="e">
        <f t="shared" si="18"/>
        <v>#DIV/0!</v>
      </c>
      <c r="O25" s="26">
        <f t="shared" si="9"/>
        <v>0</v>
      </c>
      <c r="P25" s="70" t="e">
        <f t="shared" si="10"/>
        <v>#DIV/0!</v>
      </c>
      <c r="Q25" s="70">
        <f t="shared" si="11"/>
        <v>0</v>
      </c>
      <c r="R25" s="62" t="e">
        <f t="shared" si="12"/>
        <v>#DIV/0!</v>
      </c>
      <c r="S25" s="62" t="e">
        <f t="shared" si="13"/>
        <v>#DIV/0!</v>
      </c>
      <c r="T25" s="55"/>
      <c r="U25" s="56"/>
      <c r="V25" s="86">
        <f t="shared" si="14"/>
      </c>
      <c r="W25" s="76">
        <f ca="1" t="shared" si="15"/>
      </c>
      <c r="X25" s="76">
        <f t="shared" si="16"/>
      </c>
      <c r="Y25" s="21"/>
      <c r="Z25" s="21"/>
      <c r="AA25" s="24"/>
      <c r="AB25" s="24"/>
    </row>
    <row r="26" spans="1:27" ht="12.75">
      <c r="A26" s="61">
        <f t="shared" si="0"/>
      </c>
      <c r="B26" s="20" t="s">
        <v>159</v>
      </c>
      <c r="C26" s="24">
        <f t="shared" si="1"/>
      </c>
      <c r="D26" s="24">
        <f t="shared" si="2"/>
      </c>
      <c r="E26" s="26">
        <f t="shared" si="3"/>
        <v>999</v>
      </c>
      <c r="F26" s="18">
        <f t="shared" si="4"/>
        <v>0</v>
      </c>
      <c r="G26" s="79">
        <v>0</v>
      </c>
      <c r="H26" s="79">
        <v>0</v>
      </c>
      <c r="I26" s="85">
        <f t="shared" si="5"/>
        <v>0</v>
      </c>
      <c r="J26" s="82">
        <f t="shared" si="17"/>
        <v>0</v>
      </c>
      <c r="K26" s="70">
        <f t="shared" si="6"/>
        <v>0</v>
      </c>
      <c r="L26" s="70">
        <f t="shared" si="7"/>
        <v>0</v>
      </c>
      <c r="M26" s="26" t="str">
        <f t="shared" si="8"/>
        <v>true</v>
      </c>
      <c r="N26" s="84" t="e">
        <f t="shared" si="18"/>
        <v>#DIV/0!</v>
      </c>
      <c r="O26" s="26">
        <f t="shared" si="9"/>
        <v>0</v>
      </c>
      <c r="P26" s="70" t="e">
        <f t="shared" si="10"/>
        <v>#DIV/0!</v>
      </c>
      <c r="Q26" s="70">
        <f t="shared" si="11"/>
        <v>0</v>
      </c>
      <c r="R26" s="62" t="e">
        <f t="shared" si="12"/>
        <v>#DIV/0!</v>
      </c>
      <c r="S26" s="62" t="e">
        <f t="shared" si="13"/>
        <v>#DIV/0!</v>
      </c>
      <c r="T26" s="55"/>
      <c r="U26" s="56"/>
      <c r="V26" s="86">
        <f t="shared" si="14"/>
      </c>
      <c r="W26" s="76">
        <f ca="1" t="shared" si="15"/>
      </c>
      <c r="X26" s="76">
        <f t="shared" si="16"/>
      </c>
      <c r="Y26" s="21"/>
      <c r="Z26" s="21"/>
      <c r="AA26" s="24"/>
    </row>
    <row r="27" spans="1:27" ht="12.75">
      <c r="A27" s="61">
        <f t="shared" si="0"/>
      </c>
      <c r="B27" s="20" t="s">
        <v>159</v>
      </c>
      <c r="C27" s="24">
        <f t="shared" si="1"/>
      </c>
      <c r="D27" s="24">
        <f t="shared" si="2"/>
      </c>
      <c r="E27" s="26">
        <f t="shared" si="3"/>
        <v>999</v>
      </c>
      <c r="F27" s="18">
        <f t="shared" si="4"/>
        <v>0</v>
      </c>
      <c r="G27" s="79">
        <v>0</v>
      </c>
      <c r="H27" s="79">
        <v>0</v>
      </c>
      <c r="I27" s="85">
        <f t="shared" si="5"/>
        <v>0</v>
      </c>
      <c r="J27" s="82">
        <f t="shared" si="17"/>
        <v>0</v>
      </c>
      <c r="K27" s="70">
        <f t="shared" si="6"/>
        <v>0</v>
      </c>
      <c r="L27" s="70">
        <f t="shared" si="7"/>
        <v>0</v>
      </c>
      <c r="M27" s="26" t="str">
        <f t="shared" si="8"/>
        <v>true</v>
      </c>
      <c r="N27" s="84" t="e">
        <f t="shared" si="18"/>
        <v>#DIV/0!</v>
      </c>
      <c r="O27" s="26">
        <f t="shared" si="9"/>
        <v>0</v>
      </c>
      <c r="P27" s="70" t="e">
        <f t="shared" si="10"/>
        <v>#DIV/0!</v>
      </c>
      <c r="Q27" s="70">
        <f t="shared" si="11"/>
        <v>0</v>
      </c>
      <c r="R27" s="62" t="e">
        <f t="shared" si="12"/>
        <v>#DIV/0!</v>
      </c>
      <c r="S27" s="62" t="e">
        <f t="shared" si="13"/>
        <v>#DIV/0!</v>
      </c>
      <c r="T27" s="55"/>
      <c r="U27" s="56"/>
      <c r="V27" s="86">
        <f t="shared" si="14"/>
      </c>
      <c r="W27" s="76">
        <f ca="1" t="shared" si="15"/>
      </c>
      <c r="X27" s="76">
        <f t="shared" si="16"/>
      </c>
      <c r="Y27" s="21"/>
      <c r="Z27" s="21"/>
      <c r="AA27" s="24"/>
    </row>
    <row r="28" spans="1:34" ht="12.75">
      <c r="A28" s="61">
        <f t="shared" si="0"/>
      </c>
      <c r="B28" s="20" t="s">
        <v>159</v>
      </c>
      <c r="C28" s="24">
        <f t="shared" si="1"/>
      </c>
      <c r="D28" s="24">
        <f t="shared" si="2"/>
      </c>
      <c r="E28" s="26">
        <f t="shared" si="3"/>
        <v>999</v>
      </c>
      <c r="F28" s="18">
        <f t="shared" si="4"/>
        <v>0</v>
      </c>
      <c r="G28" s="79">
        <v>0</v>
      </c>
      <c r="H28" s="79">
        <v>0</v>
      </c>
      <c r="I28" s="85">
        <f t="shared" si="5"/>
        <v>0</v>
      </c>
      <c r="J28" s="82">
        <f t="shared" si="17"/>
        <v>0</v>
      </c>
      <c r="K28" s="70">
        <f t="shared" si="6"/>
        <v>0</v>
      </c>
      <c r="L28" s="70">
        <f t="shared" si="7"/>
        <v>0</v>
      </c>
      <c r="M28" s="26" t="str">
        <f t="shared" si="8"/>
        <v>true</v>
      </c>
      <c r="N28" s="84" t="e">
        <f t="shared" si="18"/>
        <v>#DIV/0!</v>
      </c>
      <c r="O28" s="26">
        <f t="shared" si="9"/>
        <v>0</v>
      </c>
      <c r="P28" s="70" t="e">
        <f t="shared" si="10"/>
        <v>#DIV/0!</v>
      </c>
      <c r="Q28" s="70">
        <f t="shared" si="11"/>
        <v>0</v>
      </c>
      <c r="R28" s="62" t="e">
        <f t="shared" si="12"/>
        <v>#DIV/0!</v>
      </c>
      <c r="S28" s="62" t="e">
        <f t="shared" si="13"/>
        <v>#DIV/0!</v>
      </c>
      <c r="T28" s="55"/>
      <c r="U28" s="56"/>
      <c r="V28" s="86">
        <f t="shared" si="14"/>
      </c>
      <c r="W28" s="76">
        <f ca="1" t="shared" si="15"/>
      </c>
      <c r="X28" s="76">
        <f t="shared" si="16"/>
      </c>
      <c r="Y28" s="21"/>
      <c r="Z28" s="21"/>
      <c r="AA28" s="24"/>
      <c r="AB28" s="24"/>
      <c r="AG28" s="32"/>
      <c r="AH28" s="28"/>
    </row>
    <row r="29" spans="1:34" ht="12.75">
      <c r="A29" s="61">
        <f t="shared" si="0"/>
      </c>
      <c r="B29" s="20" t="s">
        <v>159</v>
      </c>
      <c r="C29" s="24">
        <f t="shared" si="1"/>
      </c>
      <c r="D29" s="24">
        <f t="shared" si="2"/>
      </c>
      <c r="E29" s="26">
        <f t="shared" si="3"/>
        <v>999</v>
      </c>
      <c r="F29" s="18">
        <f t="shared" si="4"/>
        <v>0</v>
      </c>
      <c r="G29" s="79">
        <v>0</v>
      </c>
      <c r="H29" s="79">
        <v>0</v>
      </c>
      <c r="I29" s="85">
        <f t="shared" si="5"/>
        <v>0</v>
      </c>
      <c r="J29" s="82">
        <f t="shared" si="17"/>
        <v>0</v>
      </c>
      <c r="K29" s="70">
        <f t="shared" si="6"/>
        <v>0</v>
      </c>
      <c r="L29" s="70">
        <f t="shared" si="7"/>
        <v>0</v>
      </c>
      <c r="M29" s="26" t="str">
        <f t="shared" si="8"/>
        <v>true</v>
      </c>
      <c r="N29" s="84" t="e">
        <f t="shared" si="18"/>
        <v>#DIV/0!</v>
      </c>
      <c r="O29" s="26">
        <f t="shared" si="9"/>
        <v>0</v>
      </c>
      <c r="P29" s="70" t="e">
        <f t="shared" si="10"/>
        <v>#DIV/0!</v>
      </c>
      <c r="Q29" s="70">
        <f t="shared" si="11"/>
        <v>0</v>
      </c>
      <c r="R29" s="62" t="e">
        <f t="shared" si="12"/>
        <v>#DIV/0!</v>
      </c>
      <c r="S29" s="62" t="e">
        <f t="shared" si="13"/>
        <v>#DIV/0!</v>
      </c>
      <c r="T29" s="55"/>
      <c r="U29" s="56"/>
      <c r="V29" s="86">
        <f t="shared" si="14"/>
      </c>
      <c r="W29" s="76">
        <f ca="1" t="shared" si="15"/>
      </c>
      <c r="X29" s="76">
        <f t="shared" si="16"/>
      </c>
      <c r="Y29" s="21"/>
      <c r="Z29" s="21"/>
      <c r="AA29" s="24"/>
      <c r="AB29" s="24"/>
      <c r="AG29" s="32"/>
      <c r="AH29" s="28"/>
    </row>
    <row r="30" spans="1:34" ht="12.75">
      <c r="A30" s="61">
        <f t="shared" si="0"/>
      </c>
      <c r="B30" s="20" t="s">
        <v>159</v>
      </c>
      <c r="C30" s="24">
        <f t="shared" si="1"/>
      </c>
      <c r="D30" s="24">
        <f t="shared" si="2"/>
      </c>
      <c r="E30" s="26">
        <f t="shared" si="3"/>
        <v>999</v>
      </c>
      <c r="F30" s="18">
        <f t="shared" si="4"/>
        <v>0</v>
      </c>
      <c r="G30" s="79">
        <v>0</v>
      </c>
      <c r="H30" s="79">
        <v>0</v>
      </c>
      <c r="I30" s="85">
        <f t="shared" si="5"/>
        <v>0</v>
      </c>
      <c r="J30" s="82">
        <f t="shared" si="17"/>
        <v>0</v>
      </c>
      <c r="K30" s="70">
        <f t="shared" si="6"/>
        <v>0</v>
      </c>
      <c r="L30" s="70">
        <f t="shared" si="7"/>
        <v>0</v>
      </c>
      <c r="M30" s="26" t="str">
        <f t="shared" si="8"/>
        <v>true</v>
      </c>
      <c r="N30" s="84" t="e">
        <f t="shared" si="18"/>
        <v>#DIV/0!</v>
      </c>
      <c r="O30" s="26">
        <f t="shared" si="9"/>
        <v>0</v>
      </c>
      <c r="P30" s="70" t="e">
        <f t="shared" si="10"/>
        <v>#DIV/0!</v>
      </c>
      <c r="Q30" s="70">
        <f t="shared" si="11"/>
        <v>0</v>
      </c>
      <c r="R30" s="62" t="e">
        <f t="shared" si="12"/>
        <v>#DIV/0!</v>
      </c>
      <c r="S30" s="62" t="e">
        <f t="shared" si="13"/>
        <v>#DIV/0!</v>
      </c>
      <c r="T30" s="55"/>
      <c r="U30" s="56"/>
      <c r="V30" s="86">
        <f t="shared" si="14"/>
      </c>
      <c r="W30" s="76">
        <f ca="1" t="shared" si="15"/>
      </c>
      <c r="X30" s="76">
        <f t="shared" si="16"/>
      </c>
      <c r="Y30" s="21"/>
      <c r="Z30" s="21"/>
      <c r="AA30" s="24"/>
      <c r="AB30" s="24"/>
      <c r="AG30" s="32"/>
      <c r="AH30" s="28"/>
    </row>
    <row r="31" spans="1:34" ht="12.75">
      <c r="A31" s="61">
        <f t="shared" si="0"/>
      </c>
      <c r="B31" s="20" t="s">
        <v>159</v>
      </c>
      <c r="C31" s="24">
        <f t="shared" si="1"/>
      </c>
      <c r="D31" s="24">
        <f t="shared" si="2"/>
      </c>
      <c r="E31" s="26">
        <f t="shared" si="3"/>
        <v>999</v>
      </c>
      <c r="F31" s="18">
        <f t="shared" si="4"/>
        <v>0</v>
      </c>
      <c r="G31" s="79">
        <v>0</v>
      </c>
      <c r="H31" s="79">
        <v>0</v>
      </c>
      <c r="I31" s="85">
        <f t="shared" si="5"/>
        <v>0</v>
      </c>
      <c r="J31" s="82">
        <f t="shared" si="17"/>
        <v>0</v>
      </c>
      <c r="K31" s="70">
        <f t="shared" si="6"/>
        <v>0</v>
      </c>
      <c r="L31" s="70">
        <f t="shared" si="7"/>
        <v>0</v>
      </c>
      <c r="M31" s="26" t="str">
        <f t="shared" si="8"/>
        <v>true</v>
      </c>
      <c r="N31" s="84" t="e">
        <f t="shared" si="18"/>
        <v>#DIV/0!</v>
      </c>
      <c r="O31" s="26">
        <f t="shared" si="9"/>
        <v>0</v>
      </c>
      <c r="P31" s="70" t="e">
        <f t="shared" si="10"/>
        <v>#DIV/0!</v>
      </c>
      <c r="Q31" s="70">
        <f t="shared" si="11"/>
        <v>0</v>
      </c>
      <c r="R31" s="62" t="e">
        <f t="shared" si="12"/>
        <v>#DIV/0!</v>
      </c>
      <c r="S31" s="62" t="e">
        <f t="shared" si="13"/>
        <v>#DIV/0!</v>
      </c>
      <c r="T31" s="55"/>
      <c r="U31" s="56"/>
      <c r="V31" s="86">
        <f t="shared" si="14"/>
      </c>
      <c r="W31" s="76">
        <f ca="1" t="shared" si="15"/>
      </c>
      <c r="X31" s="76">
        <f t="shared" si="16"/>
      </c>
      <c r="Y31" s="21"/>
      <c r="Z31" s="21"/>
      <c r="AA31" s="24"/>
      <c r="AB31" s="24"/>
      <c r="AD31" s="77"/>
      <c r="AG31" s="32"/>
      <c r="AH31" s="28"/>
    </row>
    <row r="32" spans="1:34" ht="12.75">
      <c r="A32" s="61">
        <f t="shared" si="0"/>
      </c>
      <c r="B32" s="20" t="s">
        <v>159</v>
      </c>
      <c r="C32" s="24">
        <f t="shared" si="1"/>
      </c>
      <c r="D32" s="24">
        <f t="shared" si="2"/>
      </c>
      <c r="E32" s="26">
        <f t="shared" si="3"/>
        <v>999</v>
      </c>
      <c r="F32" s="18">
        <f t="shared" si="4"/>
        <v>0</v>
      </c>
      <c r="G32" s="79">
        <v>0</v>
      </c>
      <c r="H32" s="79">
        <v>0</v>
      </c>
      <c r="I32" s="85">
        <f t="shared" si="5"/>
        <v>0</v>
      </c>
      <c r="J32" s="82">
        <f t="shared" si="17"/>
        <v>0</v>
      </c>
      <c r="K32" s="70">
        <f t="shared" si="6"/>
        <v>0</v>
      </c>
      <c r="L32" s="70">
        <f t="shared" si="7"/>
        <v>0</v>
      </c>
      <c r="M32" s="26" t="str">
        <f t="shared" si="8"/>
        <v>true</v>
      </c>
      <c r="N32" s="84" t="e">
        <f t="shared" si="18"/>
        <v>#DIV/0!</v>
      </c>
      <c r="O32" s="26">
        <f t="shared" si="9"/>
        <v>0</v>
      </c>
      <c r="P32" s="70" t="e">
        <f t="shared" si="10"/>
        <v>#DIV/0!</v>
      </c>
      <c r="Q32" s="70">
        <f t="shared" si="11"/>
        <v>0</v>
      </c>
      <c r="R32" s="62" t="e">
        <f t="shared" si="12"/>
        <v>#DIV/0!</v>
      </c>
      <c r="S32" s="62" t="e">
        <f t="shared" si="13"/>
        <v>#DIV/0!</v>
      </c>
      <c r="T32" s="55"/>
      <c r="U32" s="56"/>
      <c r="V32" s="86">
        <f t="shared" si="14"/>
      </c>
      <c r="W32" s="76">
        <f ca="1" t="shared" si="15"/>
      </c>
      <c r="X32" s="76">
        <f t="shared" si="16"/>
      </c>
      <c r="Y32" s="21"/>
      <c r="Z32" s="21"/>
      <c r="AA32" s="24"/>
      <c r="AB32" s="24"/>
      <c r="AG32" s="32"/>
      <c r="AH32" s="28"/>
    </row>
    <row r="33" spans="1:34" ht="12.75">
      <c r="A33" s="61">
        <f t="shared" si="0"/>
      </c>
      <c r="B33" s="20" t="s">
        <v>159</v>
      </c>
      <c r="C33" s="24">
        <f t="shared" si="1"/>
      </c>
      <c r="D33" s="24">
        <f t="shared" si="2"/>
      </c>
      <c r="E33" s="26">
        <f t="shared" si="3"/>
        <v>999</v>
      </c>
      <c r="F33" s="18">
        <f t="shared" si="4"/>
        <v>0</v>
      </c>
      <c r="G33" s="79">
        <v>0</v>
      </c>
      <c r="H33" s="79">
        <v>0</v>
      </c>
      <c r="I33" s="85">
        <f t="shared" si="5"/>
        <v>0</v>
      </c>
      <c r="J33" s="82">
        <f t="shared" si="17"/>
        <v>0</v>
      </c>
      <c r="K33" s="70">
        <f t="shared" si="6"/>
        <v>0</v>
      </c>
      <c r="L33" s="70">
        <f t="shared" si="7"/>
        <v>0</v>
      </c>
      <c r="M33" s="26" t="str">
        <f t="shared" si="8"/>
        <v>true</v>
      </c>
      <c r="N33" s="84" t="e">
        <f t="shared" si="18"/>
        <v>#DIV/0!</v>
      </c>
      <c r="O33" s="26">
        <f t="shared" si="9"/>
        <v>0</v>
      </c>
      <c r="P33" s="70" t="e">
        <f t="shared" si="10"/>
        <v>#DIV/0!</v>
      </c>
      <c r="Q33" s="70">
        <f t="shared" si="11"/>
        <v>0</v>
      </c>
      <c r="R33" s="62" t="e">
        <f t="shared" si="12"/>
        <v>#DIV/0!</v>
      </c>
      <c r="S33" s="62" t="e">
        <f t="shared" si="13"/>
        <v>#DIV/0!</v>
      </c>
      <c r="T33" s="55"/>
      <c r="U33" s="56"/>
      <c r="V33" s="86">
        <f t="shared" si="14"/>
      </c>
      <c r="W33" s="76">
        <f ca="1" t="shared" si="15"/>
      </c>
      <c r="X33" s="76">
        <f t="shared" si="16"/>
      </c>
      <c r="Y33" s="21"/>
      <c r="Z33" s="21"/>
      <c r="AA33" s="24"/>
      <c r="AB33" s="24"/>
      <c r="AG33" s="32"/>
      <c r="AH33" s="28"/>
    </row>
    <row r="34" spans="1:34" ht="12.75">
      <c r="A34" s="61">
        <f t="shared" si="0"/>
      </c>
      <c r="B34" s="20" t="s">
        <v>159</v>
      </c>
      <c r="C34" s="24">
        <f t="shared" si="1"/>
      </c>
      <c r="D34" s="24">
        <f t="shared" si="2"/>
      </c>
      <c r="E34" s="26">
        <f t="shared" si="3"/>
        <v>999</v>
      </c>
      <c r="F34" s="18">
        <f t="shared" si="4"/>
        <v>0</v>
      </c>
      <c r="G34" s="79">
        <v>0</v>
      </c>
      <c r="H34" s="79">
        <v>0</v>
      </c>
      <c r="I34" s="85">
        <f t="shared" si="5"/>
        <v>0</v>
      </c>
      <c r="J34" s="82">
        <f t="shared" si="17"/>
        <v>0</v>
      </c>
      <c r="K34" s="70">
        <f t="shared" si="6"/>
        <v>0</v>
      </c>
      <c r="L34" s="70">
        <f t="shared" si="7"/>
        <v>0</v>
      </c>
      <c r="M34" s="26" t="str">
        <f t="shared" si="8"/>
        <v>true</v>
      </c>
      <c r="N34" s="84" t="e">
        <f t="shared" si="18"/>
        <v>#DIV/0!</v>
      </c>
      <c r="O34" s="26">
        <f t="shared" si="9"/>
        <v>0</v>
      </c>
      <c r="P34" s="70" t="e">
        <f t="shared" si="10"/>
        <v>#DIV/0!</v>
      </c>
      <c r="Q34" s="70">
        <f t="shared" si="11"/>
        <v>0</v>
      </c>
      <c r="R34" s="62" t="e">
        <f t="shared" si="12"/>
        <v>#DIV/0!</v>
      </c>
      <c r="S34" s="62" t="e">
        <f t="shared" si="13"/>
        <v>#DIV/0!</v>
      </c>
      <c r="T34" s="55"/>
      <c r="U34" s="56"/>
      <c r="V34" s="86">
        <f t="shared" si="14"/>
      </c>
      <c r="W34" s="76">
        <f ca="1" t="shared" si="15"/>
      </c>
      <c r="X34" s="76">
        <f t="shared" si="16"/>
      </c>
      <c r="Y34" s="21"/>
      <c r="Z34" s="21"/>
      <c r="AA34" s="24"/>
      <c r="AB34" s="24"/>
      <c r="AG34" s="32"/>
      <c r="AH34" s="28"/>
    </row>
    <row r="35" spans="1:34" ht="12.75">
      <c r="A35" s="61">
        <f t="shared" si="0"/>
      </c>
      <c r="B35" s="20" t="s">
        <v>159</v>
      </c>
      <c r="C35" s="24">
        <f t="shared" si="1"/>
      </c>
      <c r="D35" s="24">
        <f t="shared" si="2"/>
      </c>
      <c r="E35" s="26">
        <f t="shared" si="3"/>
        <v>999</v>
      </c>
      <c r="F35" s="18">
        <f t="shared" si="4"/>
        <v>0</v>
      </c>
      <c r="G35" s="79">
        <v>0</v>
      </c>
      <c r="H35" s="79">
        <v>0</v>
      </c>
      <c r="I35" s="85">
        <f t="shared" si="5"/>
        <v>0</v>
      </c>
      <c r="J35" s="82">
        <f t="shared" si="17"/>
        <v>0</v>
      </c>
      <c r="K35" s="70">
        <f t="shared" si="6"/>
        <v>0</v>
      </c>
      <c r="L35" s="70">
        <f t="shared" si="7"/>
        <v>0</v>
      </c>
      <c r="M35" s="26" t="str">
        <f t="shared" si="8"/>
        <v>true</v>
      </c>
      <c r="N35" s="84" t="e">
        <f t="shared" si="18"/>
        <v>#DIV/0!</v>
      </c>
      <c r="O35" s="26">
        <f t="shared" si="9"/>
        <v>0</v>
      </c>
      <c r="P35" s="70" t="e">
        <f t="shared" si="10"/>
        <v>#DIV/0!</v>
      </c>
      <c r="Q35" s="70">
        <f t="shared" si="11"/>
        <v>0</v>
      </c>
      <c r="R35" s="62" t="e">
        <f t="shared" si="12"/>
        <v>#DIV/0!</v>
      </c>
      <c r="S35" s="62" t="e">
        <f t="shared" si="13"/>
        <v>#DIV/0!</v>
      </c>
      <c r="T35" s="55"/>
      <c r="U35" s="56"/>
      <c r="V35" s="86">
        <f t="shared" si="14"/>
      </c>
      <c r="W35" s="76">
        <f ca="1" t="shared" si="15"/>
      </c>
      <c r="X35" s="76">
        <f t="shared" si="16"/>
      </c>
      <c r="Y35" s="21"/>
      <c r="Z35" s="21"/>
      <c r="AA35" s="24"/>
      <c r="AB35" s="24"/>
      <c r="AG35" s="32"/>
      <c r="AH35" s="28"/>
    </row>
    <row r="36" spans="1:34" ht="12.75">
      <c r="A36" s="61">
        <f t="shared" si="0"/>
      </c>
      <c r="B36" s="20" t="s">
        <v>159</v>
      </c>
      <c r="C36" s="24">
        <f t="shared" si="1"/>
      </c>
      <c r="D36" s="24">
        <f t="shared" si="2"/>
      </c>
      <c r="E36" s="26">
        <f t="shared" si="3"/>
        <v>999</v>
      </c>
      <c r="F36" s="18">
        <f t="shared" si="4"/>
        <v>0</v>
      </c>
      <c r="G36" s="79">
        <v>0</v>
      </c>
      <c r="H36" s="79">
        <v>0</v>
      </c>
      <c r="I36" s="85">
        <f t="shared" si="5"/>
        <v>0</v>
      </c>
      <c r="J36" s="82">
        <f t="shared" si="17"/>
        <v>0</v>
      </c>
      <c r="K36" s="70">
        <f t="shared" si="6"/>
        <v>0</v>
      </c>
      <c r="L36" s="70">
        <f t="shared" si="7"/>
        <v>0</v>
      </c>
      <c r="M36" s="26" t="str">
        <f t="shared" si="8"/>
        <v>true</v>
      </c>
      <c r="N36" s="84" t="e">
        <f t="shared" si="18"/>
        <v>#DIV/0!</v>
      </c>
      <c r="O36" s="26">
        <f t="shared" si="9"/>
        <v>0</v>
      </c>
      <c r="P36" s="70" t="e">
        <f t="shared" si="10"/>
        <v>#DIV/0!</v>
      </c>
      <c r="Q36" s="70">
        <f t="shared" si="11"/>
        <v>0</v>
      </c>
      <c r="R36" s="62" t="e">
        <f t="shared" si="12"/>
        <v>#DIV/0!</v>
      </c>
      <c r="S36" s="62" t="e">
        <f t="shared" si="13"/>
        <v>#DIV/0!</v>
      </c>
      <c r="T36" s="55"/>
      <c r="U36" s="56"/>
      <c r="V36" s="86">
        <f t="shared" si="14"/>
      </c>
      <c r="W36" s="76">
        <f ca="1" t="shared" si="15"/>
      </c>
      <c r="X36" s="76">
        <f t="shared" si="16"/>
      </c>
      <c r="Y36" s="21"/>
      <c r="Z36" s="21"/>
      <c r="AA36" s="24"/>
      <c r="AB36" s="24"/>
      <c r="AG36" s="32"/>
      <c r="AH36" s="28"/>
    </row>
    <row r="37" spans="1:34" ht="12.75">
      <c r="A37" s="61">
        <f t="shared" si="0"/>
      </c>
      <c r="B37" s="20" t="s">
        <v>159</v>
      </c>
      <c r="C37" s="24">
        <f t="shared" si="1"/>
      </c>
      <c r="D37" s="24">
        <f t="shared" si="2"/>
      </c>
      <c r="E37" s="26">
        <f t="shared" si="3"/>
        <v>999</v>
      </c>
      <c r="F37" s="18">
        <f t="shared" si="4"/>
        <v>0</v>
      </c>
      <c r="G37" s="79">
        <v>0</v>
      </c>
      <c r="H37" s="79">
        <v>0</v>
      </c>
      <c r="I37" s="85">
        <f t="shared" si="5"/>
        <v>0</v>
      </c>
      <c r="J37" s="82">
        <f t="shared" si="17"/>
        <v>0</v>
      </c>
      <c r="K37" s="70">
        <f t="shared" si="6"/>
        <v>0</v>
      </c>
      <c r="L37" s="70">
        <f t="shared" si="7"/>
        <v>0</v>
      </c>
      <c r="M37" s="26" t="str">
        <f t="shared" si="8"/>
        <v>true</v>
      </c>
      <c r="N37" s="84" t="e">
        <f t="shared" si="18"/>
        <v>#DIV/0!</v>
      </c>
      <c r="O37" s="26">
        <f t="shared" si="9"/>
        <v>0</v>
      </c>
      <c r="P37" s="70" t="e">
        <f t="shared" si="10"/>
        <v>#DIV/0!</v>
      </c>
      <c r="Q37" s="70">
        <f t="shared" si="11"/>
        <v>0</v>
      </c>
      <c r="R37" s="62" t="e">
        <f t="shared" si="12"/>
        <v>#DIV/0!</v>
      </c>
      <c r="S37" s="62" t="e">
        <f t="shared" si="13"/>
        <v>#DIV/0!</v>
      </c>
      <c r="T37" s="55"/>
      <c r="U37" s="56"/>
      <c r="V37" s="86">
        <f t="shared" si="14"/>
      </c>
      <c r="W37" s="76">
        <f ca="1" t="shared" si="15"/>
      </c>
      <c r="X37" s="76">
        <f t="shared" si="16"/>
      </c>
      <c r="Y37" s="21"/>
      <c r="Z37" s="21"/>
      <c r="AA37" s="24"/>
      <c r="AB37" s="24"/>
      <c r="AG37" s="32"/>
      <c r="AH37" s="28"/>
    </row>
    <row r="38" spans="1:34" ht="12.75">
      <c r="A38" s="61">
        <f t="shared" si="0"/>
      </c>
      <c r="B38" s="20" t="s">
        <v>159</v>
      </c>
      <c r="C38" s="24">
        <f t="shared" si="1"/>
      </c>
      <c r="D38" s="24">
        <f t="shared" si="2"/>
      </c>
      <c r="E38" s="26">
        <f t="shared" si="3"/>
        <v>999</v>
      </c>
      <c r="F38" s="18">
        <f t="shared" si="4"/>
        <v>0</v>
      </c>
      <c r="G38" s="79">
        <v>0</v>
      </c>
      <c r="H38" s="79">
        <v>0</v>
      </c>
      <c r="I38" s="85">
        <f t="shared" si="5"/>
        <v>0</v>
      </c>
      <c r="J38" s="82">
        <f t="shared" si="17"/>
        <v>0</v>
      </c>
      <c r="K38" s="70">
        <f t="shared" si="6"/>
        <v>0</v>
      </c>
      <c r="L38" s="70">
        <f t="shared" si="7"/>
        <v>0</v>
      </c>
      <c r="M38" s="26" t="str">
        <f t="shared" si="8"/>
        <v>true</v>
      </c>
      <c r="N38" s="84" t="e">
        <f t="shared" si="18"/>
        <v>#DIV/0!</v>
      </c>
      <c r="O38" s="26">
        <f t="shared" si="9"/>
        <v>0</v>
      </c>
      <c r="P38" s="70" t="e">
        <f t="shared" si="10"/>
        <v>#DIV/0!</v>
      </c>
      <c r="Q38" s="70">
        <f t="shared" si="11"/>
        <v>0</v>
      </c>
      <c r="R38" s="62" t="e">
        <f t="shared" si="12"/>
        <v>#DIV/0!</v>
      </c>
      <c r="S38" s="62" t="e">
        <f t="shared" si="13"/>
        <v>#DIV/0!</v>
      </c>
      <c r="T38" s="55"/>
      <c r="U38" s="56"/>
      <c r="V38" s="86">
        <f t="shared" si="14"/>
      </c>
      <c r="W38" s="76">
        <f ca="1" t="shared" si="15"/>
      </c>
      <c r="X38" s="76">
        <f t="shared" si="16"/>
      </c>
      <c r="Y38" s="21"/>
      <c r="Z38" s="21"/>
      <c r="AA38" s="24"/>
      <c r="AB38" s="24"/>
      <c r="AG38" s="32"/>
      <c r="AH38" s="28"/>
    </row>
    <row r="39" spans="1:34" ht="12.75">
      <c r="A39" s="61">
        <f t="shared" si="0"/>
      </c>
      <c r="B39" s="20" t="s">
        <v>159</v>
      </c>
      <c r="C39" s="24">
        <f t="shared" si="1"/>
      </c>
      <c r="D39" s="24">
        <f t="shared" si="2"/>
      </c>
      <c r="E39" s="26">
        <f t="shared" si="3"/>
        <v>999</v>
      </c>
      <c r="F39" s="18">
        <f t="shared" si="4"/>
        <v>0</v>
      </c>
      <c r="G39" s="79">
        <v>0</v>
      </c>
      <c r="H39" s="79">
        <v>0</v>
      </c>
      <c r="I39" s="85">
        <f t="shared" si="5"/>
        <v>0</v>
      </c>
      <c r="J39" s="82">
        <f t="shared" si="17"/>
        <v>0</v>
      </c>
      <c r="K39" s="70">
        <f t="shared" si="6"/>
        <v>0</v>
      </c>
      <c r="L39" s="70">
        <f t="shared" si="7"/>
        <v>0</v>
      </c>
      <c r="M39" s="26" t="str">
        <f t="shared" si="8"/>
        <v>true</v>
      </c>
      <c r="N39" s="84" t="e">
        <f t="shared" si="18"/>
        <v>#DIV/0!</v>
      </c>
      <c r="O39" s="26">
        <f t="shared" si="9"/>
        <v>0</v>
      </c>
      <c r="P39" s="70" t="e">
        <f t="shared" si="10"/>
        <v>#DIV/0!</v>
      </c>
      <c r="Q39" s="70">
        <f t="shared" si="11"/>
        <v>0</v>
      </c>
      <c r="R39" s="62" t="e">
        <f t="shared" si="12"/>
        <v>#DIV/0!</v>
      </c>
      <c r="S39" s="62" t="e">
        <f t="shared" si="13"/>
        <v>#DIV/0!</v>
      </c>
      <c r="T39" s="55"/>
      <c r="U39" s="56"/>
      <c r="V39" s="86">
        <f t="shared" si="14"/>
      </c>
      <c r="W39" s="76">
        <f ca="1" t="shared" si="15"/>
      </c>
      <c r="X39" s="76">
        <f t="shared" si="16"/>
      </c>
      <c r="Y39" s="21"/>
      <c r="Z39" s="21"/>
      <c r="AA39" s="24"/>
      <c r="AB39" s="24"/>
      <c r="AG39" s="32"/>
      <c r="AH39" s="28"/>
    </row>
    <row r="40" spans="1:34" ht="12.75">
      <c r="A40" s="61">
        <f t="shared" si="0"/>
      </c>
      <c r="B40" s="20" t="s">
        <v>159</v>
      </c>
      <c r="C40" s="24">
        <f t="shared" si="1"/>
      </c>
      <c r="D40" s="24">
        <f t="shared" si="2"/>
      </c>
      <c r="E40" s="26">
        <f t="shared" si="3"/>
        <v>999</v>
      </c>
      <c r="F40" s="18">
        <f t="shared" si="4"/>
        <v>0</v>
      </c>
      <c r="G40" s="79">
        <v>0</v>
      </c>
      <c r="H40" s="79">
        <v>0</v>
      </c>
      <c r="I40" s="85">
        <f t="shared" si="5"/>
        <v>0</v>
      </c>
      <c r="J40" s="82">
        <f t="shared" si="17"/>
        <v>0</v>
      </c>
      <c r="K40" s="70">
        <f t="shared" si="6"/>
        <v>0</v>
      </c>
      <c r="L40" s="70">
        <f t="shared" si="7"/>
        <v>0</v>
      </c>
      <c r="M40" s="26" t="str">
        <f t="shared" si="8"/>
        <v>true</v>
      </c>
      <c r="N40" s="84" t="e">
        <f t="shared" si="18"/>
        <v>#DIV/0!</v>
      </c>
      <c r="O40" s="26">
        <f t="shared" si="9"/>
        <v>0</v>
      </c>
      <c r="P40" s="70" t="e">
        <f t="shared" si="10"/>
        <v>#DIV/0!</v>
      </c>
      <c r="Q40" s="70">
        <f t="shared" si="11"/>
        <v>0</v>
      </c>
      <c r="R40" s="62" t="e">
        <f t="shared" si="12"/>
        <v>#DIV/0!</v>
      </c>
      <c r="S40" s="62" t="e">
        <f t="shared" si="13"/>
        <v>#DIV/0!</v>
      </c>
      <c r="T40" s="55"/>
      <c r="U40" s="56"/>
      <c r="V40" s="86">
        <f t="shared" si="14"/>
      </c>
      <c r="W40" s="76">
        <f ca="1" t="shared" si="15"/>
      </c>
      <c r="X40" s="76">
        <f t="shared" si="16"/>
      </c>
      <c r="Y40" s="21"/>
      <c r="Z40" s="21"/>
      <c r="AA40" s="24"/>
      <c r="AB40" s="24"/>
      <c r="AG40" s="32"/>
      <c r="AH40" s="28"/>
    </row>
    <row r="41" spans="1:34" ht="12.75">
      <c r="A41" s="61">
        <f t="shared" si="0"/>
      </c>
      <c r="B41" s="20" t="s">
        <v>159</v>
      </c>
      <c r="C41" s="24">
        <f t="shared" si="1"/>
      </c>
      <c r="D41" s="24">
        <f t="shared" si="2"/>
      </c>
      <c r="E41" s="26">
        <f t="shared" si="3"/>
        <v>999</v>
      </c>
      <c r="F41" s="18">
        <f t="shared" si="4"/>
        <v>0</v>
      </c>
      <c r="G41" s="79">
        <v>0</v>
      </c>
      <c r="H41" s="79">
        <v>0</v>
      </c>
      <c r="I41" s="85">
        <f t="shared" si="5"/>
        <v>0</v>
      </c>
      <c r="J41" s="82">
        <f t="shared" si="17"/>
        <v>0</v>
      </c>
      <c r="K41" s="70">
        <f t="shared" si="6"/>
        <v>0</v>
      </c>
      <c r="L41" s="70">
        <f t="shared" si="7"/>
        <v>0</v>
      </c>
      <c r="M41" s="26" t="str">
        <f t="shared" si="8"/>
        <v>true</v>
      </c>
      <c r="N41" s="84" t="e">
        <f t="shared" si="18"/>
        <v>#DIV/0!</v>
      </c>
      <c r="O41" s="26">
        <f t="shared" si="9"/>
        <v>0</v>
      </c>
      <c r="P41" s="70" t="e">
        <f t="shared" si="10"/>
        <v>#DIV/0!</v>
      </c>
      <c r="Q41" s="70">
        <f t="shared" si="11"/>
        <v>0</v>
      </c>
      <c r="R41" s="62" t="e">
        <f t="shared" si="12"/>
        <v>#DIV/0!</v>
      </c>
      <c r="S41" s="62" t="e">
        <f t="shared" si="13"/>
        <v>#DIV/0!</v>
      </c>
      <c r="T41" s="55"/>
      <c r="U41" s="56"/>
      <c r="V41" s="86">
        <f t="shared" si="14"/>
      </c>
      <c r="W41" s="76">
        <f ca="1" t="shared" si="15"/>
      </c>
      <c r="X41" s="76">
        <f t="shared" si="16"/>
      </c>
      <c r="Y41" s="21"/>
      <c r="Z41" s="21"/>
      <c r="AA41" s="24"/>
      <c r="AB41" s="24"/>
      <c r="AG41" s="32"/>
      <c r="AH41" s="28"/>
    </row>
    <row r="42" spans="1:34" ht="12.75">
      <c r="A42" s="61">
        <f t="shared" si="0"/>
      </c>
      <c r="B42" s="20" t="s">
        <v>159</v>
      </c>
      <c r="C42" s="24">
        <f t="shared" si="1"/>
      </c>
      <c r="D42" s="24">
        <f t="shared" si="2"/>
      </c>
      <c r="E42" s="26">
        <f t="shared" si="3"/>
        <v>999</v>
      </c>
      <c r="F42" s="18">
        <f t="shared" si="4"/>
        <v>0</v>
      </c>
      <c r="G42" s="79">
        <v>0</v>
      </c>
      <c r="H42" s="79">
        <v>0</v>
      </c>
      <c r="I42" s="85">
        <f t="shared" si="5"/>
        <v>0</v>
      </c>
      <c r="J42" s="82">
        <f t="shared" si="17"/>
        <v>0</v>
      </c>
      <c r="K42" s="70">
        <f t="shared" si="6"/>
        <v>0</v>
      </c>
      <c r="L42" s="70">
        <f t="shared" si="7"/>
        <v>0</v>
      </c>
      <c r="M42" s="26" t="str">
        <f t="shared" si="8"/>
        <v>true</v>
      </c>
      <c r="N42" s="84" t="e">
        <f t="shared" si="18"/>
        <v>#DIV/0!</v>
      </c>
      <c r="O42" s="26">
        <f t="shared" si="9"/>
        <v>0</v>
      </c>
      <c r="P42" s="70" t="e">
        <f t="shared" si="10"/>
        <v>#DIV/0!</v>
      </c>
      <c r="Q42" s="70">
        <f t="shared" si="11"/>
        <v>0</v>
      </c>
      <c r="R42" s="62" t="e">
        <f t="shared" si="12"/>
        <v>#DIV/0!</v>
      </c>
      <c r="S42" s="62" t="e">
        <f t="shared" si="13"/>
        <v>#DIV/0!</v>
      </c>
      <c r="T42" s="55"/>
      <c r="U42" s="56"/>
      <c r="V42" s="86">
        <f t="shared" si="14"/>
      </c>
      <c r="W42" s="76">
        <f ca="1" t="shared" si="15"/>
      </c>
      <c r="X42" s="76">
        <f t="shared" si="16"/>
      </c>
      <c r="Y42" s="21"/>
      <c r="Z42" s="21"/>
      <c r="AA42" s="24"/>
      <c r="AB42" s="24"/>
      <c r="AG42" s="32"/>
      <c r="AH42" s="28"/>
    </row>
    <row r="43" spans="1:34" ht="12.75">
      <c r="A43" s="61">
        <f t="shared" si="0"/>
      </c>
      <c r="B43" s="20" t="s">
        <v>159</v>
      </c>
      <c r="C43" s="24">
        <f t="shared" si="1"/>
      </c>
      <c r="D43" s="24">
        <f t="shared" si="2"/>
      </c>
      <c r="E43" s="26">
        <f t="shared" si="3"/>
        <v>999</v>
      </c>
      <c r="F43" s="18">
        <f t="shared" si="4"/>
        <v>0</v>
      </c>
      <c r="G43" s="79">
        <v>0</v>
      </c>
      <c r="H43" s="79">
        <v>0</v>
      </c>
      <c r="I43" s="85">
        <f t="shared" si="5"/>
        <v>0</v>
      </c>
      <c r="J43" s="82">
        <f t="shared" si="17"/>
        <v>0</v>
      </c>
      <c r="K43" s="70">
        <f t="shared" si="6"/>
        <v>0</v>
      </c>
      <c r="L43" s="70">
        <f t="shared" si="7"/>
        <v>0</v>
      </c>
      <c r="M43" s="26" t="str">
        <f t="shared" si="8"/>
        <v>true</v>
      </c>
      <c r="N43" s="84" t="e">
        <f t="shared" si="18"/>
        <v>#DIV/0!</v>
      </c>
      <c r="O43" s="26">
        <f t="shared" si="9"/>
        <v>0</v>
      </c>
      <c r="P43" s="70" t="e">
        <f t="shared" si="10"/>
        <v>#DIV/0!</v>
      </c>
      <c r="Q43" s="70">
        <f t="shared" si="11"/>
        <v>0</v>
      </c>
      <c r="R43" s="62" t="e">
        <f t="shared" si="12"/>
        <v>#DIV/0!</v>
      </c>
      <c r="S43" s="62" t="e">
        <f t="shared" si="13"/>
        <v>#DIV/0!</v>
      </c>
      <c r="T43" s="55"/>
      <c r="U43" s="56"/>
      <c r="V43" s="86">
        <f t="shared" si="14"/>
      </c>
      <c r="W43" s="76">
        <f ca="1" t="shared" si="15"/>
      </c>
      <c r="X43" s="76">
        <f t="shared" si="16"/>
      </c>
      <c r="Y43" s="21"/>
      <c r="Z43" s="21"/>
      <c r="AA43" s="24"/>
      <c r="AB43" s="24"/>
      <c r="AG43" s="32"/>
      <c r="AH43" s="28"/>
    </row>
    <row r="44" spans="1:34" ht="12.75">
      <c r="A44" s="61">
        <f t="shared" si="0"/>
      </c>
      <c r="B44" s="20" t="s">
        <v>159</v>
      </c>
      <c r="C44" s="24">
        <f t="shared" si="1"/>
      </c>
      <c r="D44" s="24">
        <f t="shared" si="2"/>
      </c>
      <c r="E44" s="26">
        <f t="shared" si="3"/>
        <v>999</v>
      </c>
      <c r="F44" s="18">
        <f t="shared" si="4"/>
        <v>0</v>
      </c>
      <c r="G44" s="79">
        <v>0</v>
      </c>
      <c r="H44" s="79">
        <v>0</v>
      </c>
      <c r="I44" s="85">
        <f t="shared" si="5"/>
        <v>0</v>
      </c>
      <c r="J44" s="82">
        <f t="shared" si="17"/>
        <v>0</v>
      </c>
      <c r="K44" s="70">
        <f t="shared" si="6"/>
        <v>0</v>
      </c>
      <c r="L44" s="70">
        <f t="shared" si="7"/>
        <v>0</v>
      </c>
      <c r="M44" s="26" t="str">
        <f t="shared" si="8"/>
        <v>true</v>
      </c>
      <c r="N44" s="84" t="e">
        <f t="shared" si="18"/>
        <v>#DIV/0!</v>
      </c>
      <c r="O44" s="26">
        <f t="shared" si="9"/>
        <v>0</v>
      </c>
      <c r="P44" s="70" t="e">
        <f t="shared" si="10"/>
        <v>#DIV/0!</v>
      </c>
      <c r="Q44" s="70">
        <f t="shared" si="11"/>
        <v>0</v>
      </c>
      <c r="R44" s="62" t="e">
        <f t="shared" si="12"/>
        <v>#DIV/0!</v>
      </c>
      <c r="S44" s="62" t="e">
        <f t="shared" si="13"/>
        <v>#DIV/0!</v>
      </c>
      <c r="T44" s="55"/>
      <c r="U44" s="56"/>
      <c r="V44" s="86">
        <f t="shared" si="14"/>
      </c>
      <c r="W44" s="76">
        <f ca="1" t="shared" si="15"/>
      </c>
      <c r="X44" s="76">
        <f t="shared" si="16"/>
      </c>
      <c r="Y44" s="21"/>
      <c r="Z44" s="21"/>
      <c r="AA44" s="24"/>
      <c r="AB44" s="24"/>
      <c r="AG44" s="32"/>
      <c r="AH44" s="28"/>
    </row>
    <row r="45" spans="1:34" ht="12.75">
      <c r="A45" s="61">
        <f t="shared" si="0"/>
      </c>
      <c r="B45" s="20" t="s">
        <v>159</v>
      </c>
      <c r="C45" s="24">
        <f t="shared" si="1"/>
      </c>
      <c r="D45" s="24">
        <f t="shared" si="2"/>
      </c>
      <c r="E45" s="26">
        <f t="shared" si="3"/>
        <v>999</v>
      </c>
      <c r="F45" s="18">
        <f t="shared" si="4"/>
        <v>0</v>
      </c>
      <c r="G45" s="79">
        <v>0</v>
      </c>
      <c r="H45" s="79">
        <v>0</v>
      </c>
      <c r="I45" s="85">
        <f t="shared" si="5"/>
        <v>0</v>
      </c>
      <c r="J45" s="82">
        <f t="shared" si="17"/>
        <v>0</v>
      </c>
      <c r="K45" s="70">
        <f t="shared" si="6"/>
        <v>0</v>
      </c>
      <c r="L45" s="70">
        <f t="shared" si="7"/>
        <v>0</v>
      </c>
      <c r="M45" s="26" t="str">
        <f t="shared" si="8"/>
        <v>true</v>
      </c>
      <c r="N45" s="84" t="e">
        <f t="shared" si="18"/>
        <v>#DIV/0!</v>
      </c>
      <c r="O45" s="26">
        <f t="shared" si="9"/>
        <v>0</v>
      </c>
      <c r="P45" s="70" t="e">
        <f t="shared" si="10"/>
        <v>#DIV/0!</v>
      </c>
      <c r="Q45" s="70">
        <f t="shared" si="11"/>
        <v>0</v>
      </c>
      <c r="R45" s="62" t="e">
        <f t="shared" si="12"/>
        <v>#DIV/0!</v>
      </c>
      <c r="S45" s="62" t="e">
        <f t="shared" si="13"/>
        <v>#DIV/0!</v>
      </c>
      <c r="T45" s="55"/>
      <c r="U45" s="56"/>
      <c r="V45" s="86">
        <f t="shared" si="14"/>
      </c>
      <c r="W45" s="76">
        <f ca="1" t="shared" si="15"/>
      </c>
      <c r="X45" s="76">
        <f t="shared" si="16"/>
      </c>
      <c r="Y45" s="21"/>
      <c r="Z45" s="21"/>
      <c r="AA45" s="24"/>
      <c r="AB45" s="24"/>
      <c r="AG45" s="32"/>
      <c r="AH45" s="28"/>
    </row>
    <row r="46" spans="1:34" ht="12.75">
      <c r="A46" s="61">
        <f t="shared" si="0"/>
      </c>
      <c r="B46" s="20" t="s">
        <v>159</v>
      </c>
      <c r="C46" s="24">
        <f t="shared" si="1"/>
      </c>
      <c r="D46" s="24">
        <f t="shared" si="2"/>
      </c>
      <c r="E46" s="26">
        <f t="shared" si="3"/>
        <v>999</v>
      </c>
      <c r="F46" s="18">
        <f t="shared" si="4"/>
        <v>0</v>
      </c>
      <c r="G46" s="79">
        <v>0</v>
      </c>
      <c r="H46" s="79">
        <v>0</v>
      </c>
      <c r="I46" s="85">
        <f t="shared" si="5"/>
        <v>0</v>
      </c>
      <c r="J46" s="82">
        <f t="shared" si="17"/>
        <v>0</v>
      </c>
      <c r="K46" s="70">
        <f t="shared" si="6"/>
        <v>0</v>
      </c>
      <c r="L46" s="70">
        <f t="shared" si="7"/>
        <v>0</v>
      </c>
      <c r="M46" s="26" t="str">
        <f t="shared" si="8"/>
        <v>true</v>
      </c>
      <c r="N46" s="84" t="e">
        <f t="shared" si="18"/>
        <v>#DIV/0!</v>
      </c>
      <c r="O46" s="26">
        <f t="shared" si="9"/>
        <v>0</v>
      </c>
      <c r="P46" s="70" t="e">
        <f t="shared" si="10"/>
        <v>#DIV/0!</v>
      </c>
      <c r="Q46" s="70">
        <f t="shared" si="11"/>
        <v>0</v>
      </c>
      <c r="R46" s="62" t="e">
        <f t="shared" si="12"/>
        <v>#DIV/0!</v>
      </c>
      <c r="S46" s="62" t="e">
        <f t="shared" si="13"/>
        <v>#DIV/0!</v>
      </c>
      <c r="T46" s="55"/>
      <c r="U46" s="56"/>
      <c r="V46" s="86">
        <f t="shared" si="14"/>
      </c>
      <c r="W46" s="76">
        <f ca="1" t="shared" si="15"/>
      </c>
      <c r="X46" s="76">
        <f t="shared" si="16"/>
      </c>
      <c r="Y46" s="21"/>
      <c r="Z46" s="21"/>
      <c r="AA46" s="24"/>
      <c r="AB46" s="24"/>
      <c r="AG46" s="32"/>
      <c r="AH46" s="28"/>
    </row>
    <row r="47" spans="1:34" ht="12.75">
      <c r="A47" s="61">
        <f t="shared" si="0"/>
      </c>
      <c r="B47" s="20" t="s">
        <v>159</v>
      </c>
      <c r="C47" s="24">
        <f t="shared" si="1"/>
      </c>
      <c r="D47" s="24">
        <f t="shared" si="2"/>
      </c>
      <c r="E47" s="26">
        <f t="shared" si="3"/>
        <v>999</v>
      </c>
      <c r="F47" s="18">
        <f t="shared" si="4"/>
        <v>0</v>
      </c>
      <c r="G47" s="79">
        <v>0</v>
      </c>
      <c r="H47" s="79">
        <v>0</v>
      </c>
      <c r="I47" s="85">
        <f t="shared" si="5"/>
        <v>0</v>
      </c>
      <c r="J47" s="82">
        <f t="shared" si="17"/>
        <v>0</v>
      </c>
      <c r="K47" s="70">
        <f t="shared" si="6"/>
        <v>0</v>
      </c>
      <c r="L47" s="70">
        <f t="shared" si="7"/>
        <v>0</v>
      </c>
      <c r="M47" s="26" t="str">
        <f t="shared" si="8"/>
        <v>true</v>
      </c>
      <c r="N47" s="84" t="e">
        <f t="shared" si="18"/>
        <v>#DIV/0!</v>
      </c>
      <c r="O47" s="26">
        <f t="shared" si="9"/>
        <v>0</v>
      </c>
      <c r="P47" s="70" t="e">
        <f t="shared" si="10"/>
        <v>#DIV/0!</v>
      </c>
      <c r="Q47" s="70">
        <f t="shared" si="11"/>
        <v>0</v>
      </c>
      <c r="R47" s="62" t="e">
        <f t="shared" si="12"/>
        <v>#DIV/0!</v>
      </c>
      <c r="S47" s="62" t="e">
        <f t="shared" si="13"/>
        <v>#DIV/0!</v>
      </c>
      <c r="T47" s="55"/>
      <c r="U47" s="56"/>
      <c r="V47" s="86">
        <f t="shared" si="14"/>
      </c>
      <c r="W47" s="76">
        <f ca="1" t="shared" si="15"/>
      </c>
      <c r="X47" s="76">
        <f t="shared" si="16"/>
      </c>
      <c r="Y47" s="21"/>
      <c r="Z47" s="21"/>
      <c r="AA47" s="24"/>
      <c r="AB47" s="24"/>
      <c r="AG47" s="32"/>
      <c r="AH47" s="28"/>
    </row>
    <row r="48" spans="1:34" ht="12.75">
      <c r="A48" s="61">
        <f t="shared" si="0"/>
      </c>
      <c r="B48" s="20" t="s">
        <v>159</v>
      </c>
      <c r="C48" s="24">
        <f t="shared" si="1"/>
      </c>
      <c r="D48" s="24">
        <f t="shared" si="2"/>
      </c>
      <c r="E48" s="26">
        <f t="shared" si="3"/>
        <v>999</v>
      </c>
      <c r="F48" s="18">
        <f t="shared" si="4"/>
        <v>0</v>
      </c>
      <c r="G48" s="79">
        <v>0</v>
      </c>
      <c r="H48" s="79">
        <v>0</v>
      </c>
      <c r="I48" s="85">
        <f t="shared" si="5"/>
        <v>0</v>
      </c>
      <c r="J48" s="82">
        <f t="shared" si="17"/>
        <v>0</v>
      </c>
      <c r="K48" s="70">
        <f t="shared" si="6"/>
        <v>0</v>
      </c>
      <c r="L48" s="70">
        <f t="shared" si="7"/>
        <v>0</v>
      </c>
      <c r="M48" s="26" t="str">
        <f t="shared" si="8"/>
        <v>true</v>
      </c>
      <c r="N48" s="84" t="e">
        <f t="shared" si="18"/>
        <v>#DIV/0!</v>
      </c>
      <c r="O48" s="26">
        <f t="shared" si="9"/>
        <v>0</v>
      </c>
      <c r="P48" s="70" t="e">
        <f t="shared" si="10"/>
        <v>#DIV/0!</v>
      </c>
      <c r="Q48" s="70">
        <f t="shared" si="11"/>
        <v>0</v>
      </c>
      <c r="R48" s="62" t="e">
        <f t="shared" si="12"/>
        <v>#DIV/0!</v>
      </c>
      <c r="S48" s="62" t="e">
        <f t="shared" si="13"/>
        <v>#DIV/0!</v>
      </c>
      <c r="T48" s="55"/>
      <c r="U48" s="56"/>
      <c r="V48" s="86">
        <f t="shared" si="14"/>
      </c>
      <c r="W48" s="76">
        <f ca="1" t="shared" si="15"/>
      </c>
      <c r="X48" s="76">
        <f t="shared" si="16"/>
      </c>
      <c r="Y48" s="21"/>
      <c r="Z48" s="21"/>
      <c r="AA48" s="24"/>
      <c r="AB48" s="24"/>
      <c r="AG48" s="32"/>
      <c r="AH48" s="28"/>
    </row>
    <row r="49" spans="1:34" ht="12.75">
      <c r="A49" s="61">
        <f t="shared" si="0"/>
      </c>
      <c r="B49" s="20" t="s">
        <v>159</v>
      </c>
      <c r="C49" s="24">
        <f aca="true" t="shared" si="19" ref="C49:C76">IF(B49="","",VLOOKUP(B49,StartList,2,0))</f>
      </c>
      <c r="D49" s="24">
        <f aca="true" t="shared" si="20" ref="D49:D76">IF(B49="","",VLOOKUP(B49,StartList,4,0))</f>
      </c>
      <c r="E49" s="26">
        <f t="shared" si="3"/>
        <v>999</v>
      </c>
      <c r="F49" s="18">
        <f aca="true" t="shared" si="21" ref="F49:F76">IF(B49&lt;&gt;"",L,0)</f>
        <v>0</v>
      </c>
      <c r="G49" s="79">
        <v>0</v>
      </c>
      <c r="H49" s="79">
        <v>0</v>
      </c>
      <c r="I49" s="85">
        <f t="shared" si="5"/>
        <v>0</v>
      </c>
      <c r="J49" s="82">
        <f t="shared" si="17"/>
        <v>0</v>
      </c>
      <c r="K49" s="70">
        <f aca="true" t="shared" si="22" ref="K49:K76">dist*100/I</f>
        <v>0</v>
      </c>
      <c r="L49" s="70">
        <f aca="true" t="shared" si="23" ref="L49:L76">speed*100/I</f>
        <v>0</v>
      </c>
      <c r="M49" s="26" t="str">
        <f aca="true" t="shared" si="24" ref="M49:M76">IF(vh&gt;=V*2/3,"true","false")</f>
        <v>true</v>
      </c>
      <c r="N49" s="84" t="e">
        <f t="shared" si="18"/>
        <v>#DIV/0!</v>
      </c>
      <c r="O49" s="26">
        <f aca="true" t="shared" si="25" ref="O49:O76">IF(V&gt;0,vh/V,0)</f>
        <v>0</v>
      </c>
      <c r="P49" s="70" t="e">
        <f aca="true" t="shared" si="26" ref="P49:P76">Rd*(1-2*Rn/3)*Pm</f>
        <v>#DIV/0!</v>
      </c>
      <c r="Q49" s="70">
        <f aca="true" t="shared" si="27" ref="Q49:Q76">IF(2*(Rv-2/3)*Rn*Pm&gt;0,2*(Rv-2/3)*Rn*Pm,0)</f>
        <v>0</v>
      </c>
      <c r="R49" s="62" t="e">
        <f aca="true" t="shared" si="28" ref="R49:R76">Pd+Pv</f>
        <v>#DIV/0!</v>
      </c>
      <c r="S49" s="62" t="e">
        <f aca="true" t="shared" si="29" ref="S49:S76">Pu*f</f>
        <v>#DIV/0!</v>
      </c>
      <c r="T49" s="55"/>
      <c r="U49" s="56"/>
      <c r="V49" s="86">
        <f t="shared" si="14"/>
      </c>
      <c r="W49" s="76">
        <f ca="1" t="shared" si="15"/>
      </c>
      <c r="X49" s="76">
        <f t="shared" si="16"/>
      </c>
      <c r="Y49" s="21"/>
      <c r="Z49" s="21"/>
      <c r="AA49" s="24"/>
      <c r="AB49" s="24"/>
      <c r="AG49" s="32"/>
      <c r="AH49" s="28"/>
    </row>
    <row r="50" spans="1:34" ht="12.75">
      <c r="A50" s="61">
        <f t="shared" si="0"/>
      </c>
      <c r="B50" s="20" t="s">
        <v>159</v>
      </c>
      <c r="C50" s="24">
        <f t="shared" si="19"/>
      </c>
      <c r="D50" s="24">
        <f t="shared" si="20"/>
      </c>
      <c r="E50" s="26">
        <f t="shared" si="3"/>
        <v>999</v>
      </c>
      <c r="F50" s="18">
        <f t="shared" si="21"/>
        <v>0</v>
      </c>
      <c r="G50" s="79">
        <v>0</v>
      </c>
      <c r="H50" s="79">
        <v>0</v>
      </c>
      <c r="I50" s="85">
        <f t="shared" si="5"/>
        <v>0</v>
      </c>
      <c r="J50" s="82">
        <f t="shared" si="17"/>
        <v>0</v>
      </c>
      <c r="K50" s="70">
        <f t="shared" si="22"/>
        <v>0</v>
      </c>
      <c r="L50" s="70">
        <f t="shared" si="23"/>
        <v>0</v>
      </c>
      <c r="M50" s="26" t="str">
        <f t="shared" si="24"/>
        <v>true</v>
      </c>
      <c r="N50" s="84" t="e">
        <f t="shared" si="18"/>
        <v>#DIV/0!</v>
      </c>
      <c r="O50" s="26">
        <f t="shared" si="25"/>
        <v>0</v>
      </c>
      <c r="P50" s="70" t="e">
        <f t="shared" si="26"/>
        <v>#DIV/0!</v>
      </c>
      <c r="Q50" s="70">
        <f t="shared" si="27"/>
        <v>0</v>
      </c>
      <c r="R50" s="62" t="e">
        <f t="shared" si="28"/>
        <v>#DIV/0!</v>
      </c>
      <c r="S50" s="62" t="e">
        <f t="shared" si="29"/>
        <v>#DIV/0!</v>
      </c>
      <c r="T50" s="55"/>
      <c r="U50" s="56"/>
      <c r="V50" s="86">
        <f t="shared" si="14"/>
      </c>
      <c r="W50" s="76">
        <f ca="1" t="shared" si="15"/>
      </c>
      <c r="X50" s="76">
        <f t="shared" si="16"/>
      </c>
      <c r="Y50" s="21"/>
      <c r="Z50" s="21"/>
      <c r="AA50" s="24"/>
      <c r="AB50" s="24"/>
      <c r="AG50" s="32"/>
      <c r="AH50" s="28"/>
    </row>
    <row r="51" spans="1:28" ht="12.75">
      <c r="A51" s="61">
        <f t="shared" si="0"/>
      </c>
      <c r="B51" s="20" t="s">
        <v>159</v>
      </c>
      <c r="C51" s="24">
        <f t="shared" si="19"/>
      </c>
      <c r="D51" s="24">
        <f t="shared" si="20"/>
      </c>
      <c r="E51" s="26">
        <f t="shared" si="3"/>
        <v>999</v>
      </c>
      <c r="F51" s="18">
        <f t="shared" si="21"/>
        <v>0</v>
      </c>
      <c r="G51" s="79">
        <v>0</v>
      </c>
      <c r="H51" s="79">
        <v>0</v>
      </c>
      <c r="I51" s="85">
        <f t="shared" si="5"/>
        <v>0</v>
      </c>
      <c r="J51" s="82">
        <f t="shared" si="17"/>
        <v>0</v>
      </c>
      <c r="K51" s="70">
        <f t="shared" si="22"/>
        <v>0</v>
      </c>
      <c r="L51" s="70">
        <f t="shared" si="23"/>
        <v>0</v>
      </c>
      <c r="M51" s="26" t="str">
        <f t="shared" si="24"/>
        <v>true</v>
      </c>
      <c r="N51" s="84" t="e">
        <f t="shared" si="18"/>
        <v>#DIV/0!</v>
      </c>
      <c r="O51" s="26">
        <f t="shared" si="25"/>
        <v>0</v>
      </c>
      <c r="P51" s="70" t="e">
        <f t="shared" si="26"/>
        <v>#DIV/0!</v>
      </c>
      <c r="Q51" s="70">
        <f t="shared" si="27"/>
        <v>0</v>
      </c>
      <c r="R51" s="62" t="e">
        <f t="shared" si="28"/>
        <v>#DIV/0!</v>
      </c>
      <c r="S51" s="62" t="e">
        <f t="shared" si="29"/>
        <v>#DIV/0!</v>
      </c>
      <c r="T51" s="55"/>
      <c r="U51" s="56"/>
      <c r="V51" s="86">
        <f t="shared" si="14"/>
      </c>
      <c r="W51" s="76">
        <f ca="1" t="shared" si="15"/>
      </c>
      <c r="X51" s="76">
        <f t="shared" si="16"/>
      </c>
      <c r="Y51" s="21"/>
      <c r="Z51" s="21"/>
      <c r="AA51" s="24"/>
      <c r="AB51" s="24"/>
    </row>
    <row r="52" spans="1:29" ht="12.75">
      <c r="A52" s="61">
        <f t="shared" si="0"/>
      </c>
      <c r="B52" s="20" t="s">
        <v>159</v>
      </c>
      <c r="C52" s="24">
        <f t="shared" si="19"/>
      </c>
      <c r="D52" s="24">
        <f t="shared" si="20"/>
      </c>
      <c r="E52" s="26">
        <f t="shared" si="3"/>
        <v>999</v>
      </c>
      <c r="F52" s="18">
        <f t="shared" si="21"/>
        <v>0</v>
      </c>
      <c r="G52" s="79">
        <v>0</v>
      </c>
      <c r="H52" s="79">
        <v>0</v>
      </c>
      <c r="I52" s="85">
        <f t="shared" si="5"/>
        <v>0</v>
      </c>
      <c r="J52" s="82">
        <f t="shared" si="17"/>
        <v>0</v>
      </c>
      <c r="K52" s="70">
        <f t="shared" si="22"/>
        <v>0</v>
      </c>
      <c r="L52" s="70">
        <f t="shared" si="23"/>
        <v>0</v>
      </c>
      <c r="M52" s="26" t="str">
        <f t="shared" si="24"/>
        <v>true</v>
      </c>
      <c r="N52" s="84" t="e">
        <f t="shared" si="18"/>
        <v>#DIV/0!</v>
      </c>
      <c r="O52" s="26">
        <f t="shared" si="25"/>
        <v>0</v>
      </c>
      <c r="P52" s="70" t="e">
        <f t="shared" si="26"/>
        <v>#DIV/0!</v>
      </c>
      <c r="Q52" s="70">
        <f t="shared" si="27"/>
        <v>0</v>
      </c>
      <c r="R52" s="62" t="e">
        <f t="shared" si="28"/>
        <v>#DIV/0!</v>
      </c>
      <c r="S52" s="62" t="e">
        <f t="shared" si="29"/>
        <v>#DIV/0!</v>
      </c>
      <c r="T52" s="55"/>
      <c r="U52" s="56"/>
      <c r="V52" s="86">
        <f t="shared" si="14"/>
      </c>
      <c r="W52" s="76">
        <f ca="1" t="shared" si="15"/>
      </c>
      <c r="X52" s="76">
        <f t="shared" si="16"/>
      </c>
      <c r="Y52" s="21"/>
      <c r="Z52" s="21"/>
      <c r="AA52" s="24"/>
      <c r="AB52" s="24"/>
      <c r="AC52" s="24"/>
    </row>
    <row r="53" spans="1:29" ht="12.75">
      <c r="A53" s="61">
        <f t="shared" si="0"/>
      </c>
      <c r="B53" s="20" t="s">
        <v>159</v>
      </c>
      <c r="C53" s="24">
        <f t="shared" si="19"/>
      </c>
      <c r="D53" s="24">
        <f t="shared" si="20"/>
      </c>
      <c r="E53" s="26">
        <f t="shared" si="3"/>
        <v>999</v>
      </c>
      <c r="F53" s="18">
        <f t="shared" si="21"/>
        <v>0</v>
      </c>
      <c r="G53" s="79">
        <v>0</v>
      </c>
      <c r="H53" s="79">
        <v>0</v>
      </c>
      <c r="I53" s="85">
        <f t="shared" si="5"/>
        <v>0</v>
      </c>
      <c r="J53" s="82">
        <f t="shared" si="17"/>
        <v>0</v>
      </c>
      <c r="K53" s="70">
        <f t="shared" si="22"/>
        <v>0</v>
      </c>
      <c r="L53" s="70">
        <f t="shared" si="23"/>
        <v>0</v>
      </c>
      <c r="M53" s="26" t="str">
        <f t="shared" si="24"/>
        <v>true</v>
      </c>
      <c r="N53" s="84" t="e">
        <f t="shared" si="18"/>
        <v>#DIV/0!</v>
      </c>
      <c r="O53" s="26">
        <f t="shared" si="25"/>
        <v>0</v>
      </c>
      <c r="P53" s="70" t="e">
        <f t="shared" si="26"/>
        <v>#DIV/0!</v>
      </c>
      <c r="Q53" s="70">
        <f t="shared" si="27"/>
        <v>0</v>
      </c>
      <c r="R53" s="62" t="e">
        <f t="shared" si="28"/>
        <v>#DIV/0!</v>
      </c>
      <c r="S53" s="62" t="e">
        <f t="shared" si="29"/>
        <v>#DIV/0!</v>
      </c>
      <c r="T53" s="55"/>
      <c r="U53" s="56"/>
      <c r="V53" s="86">
        <f t="shared" si="14"/>
      </c>
      <c r="W53" s="76">
        <f ca="1" t="shared" si="15"/>
      </c>
      <c r="X53" s="76">
        <f t="shared" si="16"/>
      </c>
      <c r="Y53" s="21"/>
      <c r="Z53" s="21"/>
      <c r="AA53" s="24"/>
      <c r="AB53" s="24"/>
      <c r="AC53" s="24"/>
    </row>
    <row r="54" spans="1:29" ht="12.75">
      <c r="A54" s="61">
        <f t="shared" si="0"/>
      </c>
      <c r="B54" s="20" t="s">
        <v>159</v>
      </c>
      <c r="C54" s="24">
        <f t="shared" si="19"/>
      </c>
      <c r="D54" s="24">
        <f t="shared" si="20"/>
      </c>
      <c r="E54" s="26">
        <f t="shared" si="3"/>
        <v>999</v>
      </c>
      <c r="F54" s="18">
        <f t="shared" si="21"/>
        <v>0</v>
      </c>
      <c r="G54" s="79">
        <v>0</v>
      </c>
      <c r="H54" s="79">
        <v>0</v>
      </c>
      <c r="I54" s="85">
        <f t="shared" si="5"/>
        <v>0</v>
      </c>
      <c r="J54" s="82">
        <f t="shared" si="17"/>
        <v>0</v>
      </c>
      <c r="K54" s="70">
        <f t="shared" si="22"/>
        <v>0</v>
      </c>
      <c r="L54" s="70">
        <f t="shared" si="23"/>
        <v>0</v>
      </c>
      <c r="M54" s="26" t="str">
        <f t="shared" si="24"/>
        <v>true</v>
      </c>
      <c r="N54" s="84" t="e">
        <f t="shared" si="18"/>
        <v>#DIV/0!</v>
      </c>
      <c r="O54" s="26">
        <f t="shared" si="25"/>
        <v>0</v>
      </c>
      <c r="P54" s="70" t="e">
        <f t="shared" si="26"/>
        <v>#DIV/0!</v>
      </c>
      <c r="Q54" s="70">
        <f t="shared" si="27"/>
        <v>0</v>
      </c>
      <c r="R54" s="62" t="e">
        <f t="shared" si="28"/>
        <v>#DIV/0!</v>
      </c>
      <c r="S54" s="62" t="e">
        <f t="shared" si="29"/>
        <v>#DIV/0!</v>
      </c>
      <c r="T54" s="55"/>
      <c r="U54" s="56"/>
      <c r="V54" s="86">
        <f t="shared" si="14"/>
      </c>
      <c r="W54" s="76">
        <f ca="1" t="shared" si="15"/>
      </c>
      <c r="X54" s="76">
        <f t="shared" si="16"/>
      </c>
      <c r="Y54" s="21"/>
      <c r="Z54" s="21"/>
      <c r="AA54" s="24"/>
      <c r="AB54" s="24"/>
      <c r="AC54" s="24"/>
    </row>
    <row r="55" spans="1:29" ht="12.75">
      <c r="A55" s="61">
        <f t="shared" si="0"/>
      </c>
      <c r="B55" s="20" t="s">
        <v>159</v>
      </c>
      <c r="C55" s="24">
        <f t="shared" si="19"/>
      </c>
      <c r="D55" s="24">
        <f t="shared" si="20"/>
      </c>
      <c r="E55" s="26">
        <f t="shared" si="3"/>
        <v>999</v>
      </c>
      <c r="F55" s="18">
        <f t="shared" si="21"/>
        <v>0</v>
      </c>
      <c r="G55" s="79">
        <v>0</v>
      </c>
      <c r="H55" s="79">
        <v>0</v>
      </c>
      <c r="I55" s="85">
        <f t="shared" si="5"/>
        <v>0</v>
      </c>
      <c r="J55" s="82">
        <f t="shared" si="17"/>
        <v>0</v>
      </c>
      <c r="K55" s="70">
        <f t="shared" si="22"/>
        <v>0</v>
      </c>
      <c r="L55" s="70">
        <f t="shared" si="23"/>
        <v>0</v>
      </c>
      <c r="M55" s="26" t="str">
        <f t="shared" si="24"/>
        <v>true</v>
      </c>
      <c r="N55" s="84" t="e">
        <f t="shared" si="18"/>
        <v>#DIV/0!</v>
      </c>
      <c r="O55" s="26">
        <f t="shared" si="25"/>
        <v>0</v>
      </c>
      <c r="P55" s="70" t="e">
        <f t="shared" si="26"/>
        <v>#DIV/0!</v>
      </c>
      <c r="Q55" s="70">
        <f t="shared" si="27"/>
        <v>0</v>
      </c>
      <c r="R55" s="62" t="e">
        <f t="shared" si="28"/>
        <v>#DIV/0!</v>
      </c>
      <c r="S55" s="62" t="e">
        <f t="shared" si="29"/>
        <v>#DIV/0!</v>
      </c>
      <c r="T55" s="55"/>
      <c r="U55" s="56"/>
      <c r="V55" s="86">
        <f t="shared" si="14"/>
      </c>
      <c r="W55" s="76">
        <f ca="1" t="shared" si="15"/>
      </c>
      <c r="X55" s="76">
        <f t="shared" si="16"/>
      </c>
      <c r="Y55" s="21"/>
      <c r="Z55" s="21"/>
      <c r="AA55" s="24"/>
      <c r="AB55" s="24"/>
      <c r="AC55" s="24"/>
    </row>
    <row r="56" spans="1:34" ht="12.75">
      <c r="A56" s="61">
        <f t="shared" si="0"/>
      </c>
      <c r="B56" s="20" t="s">
        <v>159</v>
      </c>
      <c r="C56" s="24">
        <f t="shared" si="19"/>
      </c>
      <c r="D56" s="24">
        <f t="shared" si="20"/>
      </c>
      <c r="E56" s="26">
        <f t="shared" si="3"/>
        <v>999</v>
      </c>
      <c r="F56" s="18">
        <f t="shared" si="21"/>
        <v>0</v>
      </c>
      <c r="G56" s="79">
        <v>0</v>
      </c>
      <c r="H56" s="79">
        <v>0</v>
      </c>
      <c r="I56" s="85">
        <f t="shared" si="5"/>
        <v>0</v>
      </c>
      <c r="J56" s="82">
        <f t="shared" si="17"/>
        <v>0</v>
      </c>
      <c r="K56" s="70">
        <f t="shared" si="22"/>
        <v>0</v>
      </c>
      <c r="L56" s="70">
        <f t="shared" si="23"/>
        <v>0</v>
      </c>
      <c r="M56" s="26" t="str">
        <f t="shared" si="24"/>
        <v>true</v>
      </c>
      <c r="N56" s="84" t="e">
        <f t="shared" si="18"/>
        <v>#DIV/0!</v>
      </c>
      <c r="O56" s="26">
        <f t="shared" si="25"/>
        <v>0</v>
      </c>
      <c r="P56" s="70" t="e">
        <f t="shared" si="26"/>
        <v>#DIV/0!</v>
      </c>
      <c r="Q56" s="70">
        <f t="shared" si="27"/>
        <v>0</v>
      </c>
      <c r="R56" s="62" t="e">
        <f t="shared" si="28"/>
        <v>#DIV/0!</v>
      </c>
      <c r="S56" s="62" t="e">
        <f t="shared" si="29"/>
        <v>#DIV/0!</v>
      </c>
      <c r="T56" s="55"/>
      <c r="U56" s="56"/>
      <c r="V56" s="86">
        <f t="shared" si="14"/>
      </c>
      <c r="W56" s="76">
        <f ca="1" t="shared" si="15"/>
      </c>
      <c r="X56" s="76">
        <f t="shared" si="16"/>
      </c>
      <c r="Y56" s="21"/>
      <c r="Z56" s="21"/>
      <c r="AA56" s="24"/>
      <c r="AB56" s="24"/>
      <c r="AC56" s="24"/>
      <c r="AG56" s="32"/>
      <c r="AH56" s="28"/>
    </row>
    <row r="57" spans="1:34" ht="12.75">
      <c r="A57" s="61">
        <f t="shared" si="0"/>
      </c>
      <c r="B57" s="20" t="s">
        <v>159</v>
      </c>
      <c r="C57" s="24">
        <f t="shared" si="19"/>
      </c>
      <c r="D57" s="24">
        <f t="shared" si="20"/>
      </c>
      <c r="E57" s="26">
        <f t="shared" si="3"/>
        <v>999</v>
      </c>
      <c r="F57" s="18">
        <f t="shared" si="21"/>
        <v>0</v>
      </c>
      <c r="G57" s="79">
        <v>0</v>
      </c>
      <c r="H57" s="79">
        <v>0</v>
      </c>
      <c r="I57" s="85">
        <f t="shared" si="5"/>
        <v>0</v>
      </c>
      <c r="J57" s="82">
        <f t="shared" si="17"/>
        <v>0</v>
      </c>
      <c r="K57" s="70">
        <f t="shared" si="22"/>
        <v>0</v>
      </c>
      <c r="L57" s="70">
        <f t="shared" si="23"/>
        <v>0</v>
      </c>
      <c r="M57" s="26" t="str">
        <f t="shared" si="24"/>
        <v>true</v>
      </c>
      <c r="N57" s="84" t="e">
        <f t="shared" si="18"/>
        <v>#DIV/0!</v>
      </c>
      <c r="O57" s="26">
        <f t="shared" si="25"/>
        <v>0</v>
      </c>
      <c r="P57" s="70" t="e">
        <f t="shared" si="26"/>
        <v>#DIV/0!</v>
      </c>
      <c r="Q57" s="70">
        <f t="shared" si="27"/>
        <v>0</v>
      </c>
      <c r="R57" s="62" t="e">
        <f t="shared" si="28"/>
        <v>#DIV/0!</v>
      </c>
      <c r="S57" s="62" t="e">
        <f t="shared" si="29"/>
        <v>#DIV/0!</v>
      </c>
      <c r="T57" s="55"/>
      <c r="U57" s="56"/>
      <c r="V57" s="86">
        <f t="shared" si="14"/>
      </c>
      <c r="W57" s="76">
        <f ca="1" t="shared" si="15"/>
      </c>
      <c r="X57" s="76">
        <f t="shared" si="16"/>
      </c>
      <c r="Y57" s="21"/>
      <c r="Z57" s="21"/>
      <c r="AA57" s="24"/>
      <c r="AB57" s="24"/>
      <c r="AG57" s="32"/>
      <c r="AH57" s="28"/>
    </row>
    <row r="58" spans="1:34" ht="12.75">
      <c r="A58" s="61">
        <f t="shared" si="0"/>
      </c>
      <c r="B58" s="20" t="s">
        <v>159</v>
      </c>
      <c r="C58" s="24">
        <f t="shared" si="19"/>
      </c>
      <c r="D58" s="24">
        <f t="shared" si="20"/>
      </c>
      <c r="E58" s="26">
        <f t="shared" si="3"/>
        <v>999</v>
      </c>
      <c r="F58" s="18">
        <f t="shared" si="21"/>
        <v>0</v>
      </c>
      <c r="G58" s="79">
        <v>0</v>
      </c>
      <c r="H58" s="79">
        <v>0</v>
      </c>
      <c r="I58" s="85">
        <f t="shared" si="5"/>
        <v>0</v>
      </c>
      <c r="J58" s="82">
        <f t="shared" si="17"/>
        <v>0</v>
      </c>
      <c r="K58" s="70">
        <f t="shared" si="22"/>
        <v>0</v>
      </c>
      <c r="L58" s="70">
        <f t="shared" si="23"/>
        <v>0</v>
      </c>
      <c r="M58" s="26" t="str">
        <f t="shared" si="24"/>
        <v>true</v>
      </c>
      <c r="N58" s="84" t="e">
        <f t="shared" si="18"/>
        <v>#DIV/0!</v>
      </c>
      <c r="O58" s="26">
        <f t="shared" si="25"/>
        <v>0</v>
      </c>
      <c r="P58" s="70" t="e">
        <f t="shared" si="26"/>
        <v>#DIV/0!</v>
      </c>
      <c r="Q58" s="70">
        <f t="shared" si="27"/>
        <v>0</v>
      </c>
      <c r="R58" s="62" t="e">
        <f t="shared" si="28"/>
        <v>#DIV/0!</v>
      </c>
      <c r="S58" s="62" t="e">
        <f t="shared" si="29"/>
        <v>#DIV/0!</v>
      </c>
      <c r="T58" s="55"/>
      <c r="U58" s="56"/>
      <c r="V58" s="86">
        <f t="shared" si="14"/>
      </c>
      <c r="W58" s="76">
        <f ca="1" t="shared" si="15"/>
      </c>
      <c r="X58" s="76">
        <f t="shared" si="16"/>
      </c>
      <c r="Y58" s="21"/>
      <c r="Z58" s="21"/>
      <c r="AA58" s="24"/>
      <c r="AB58" s="24"/>
      <c r="AG58" s="32"/>
      <c r="AH58" s="28"/>
    </row>
    <row r="59" spans="1:34" ht="12.75">
      <c r="A59" s="61">
        <f t="shared" si="0"/>
      </c>
      <c r="B59" s="20" t="s">
        <v>159</v>
      </c>
      <c r="C59" s="24">
        <f t="shared" si="19"/>
      </c>
      <c r="D59" s="24">
        <f t="shared" si="20"/>
      </c>
      <c r="E59" s="26">
        <f t="shared" si="3"/>
        <v>999</v>
      </c>
      <c r="F59" s="18">
        <f t="shared" si="21"/>
        <v>0</v>
      </c>
      <c r="G59" s="79">
        <v>0</v>
      </c>
      <c r="H59" s="79">
        <v>0</v>
      </c>
      <c r="I59" s="85">
        <f t="shared" si="5"/>
        <v>0</v>
      </c>
      <c r="J59" s="82">
        <f t="shared" si="17"/>
        <v>0</v>
      </c>
      <c r="K59" s="70">
        <f t="shared" si="22"/>
        <v>0</v>
      </c>
      <c r="L59" s="70">
        <f t="shared" si="23"/>
        <v>0</v>
      </c>
      <c r="M59" s="26" t="str">
        <f t="shared" si="24"/>
        <v>true</v>
      </c>
      <c r="N59" s="84" t="e">
        <f t="shared" si="18"/>
        <v>#DIV/0!</v>
      </c>
      <c r="O59" s="26">
        <f t="shared" si="25"/>
        <v>0</v>
      </c>
      <c r="P59" s="70" t="e">
        <f t="shared" si="26"/>
        <v>#DIV/0!</v>
      </c>
      <c r="Q59" s="70">
        <f t="shared" si="27"/>
        <v>0</v>
      </c>
      <c r="R59" s="62" t="e">
        <f t="shared" si="28"/>
        <v>#DIV/0!</v>
      </c>
      <c r="S59" s="62" t="e">
        <f t="shared" si="29"/>
        <v>#DIV/0!</v>
      </c>
      <c r="T59" s="55"/>
      <c r="U59" s="56"/>
      <c r="V59" s="86">
        <f t="shared" si="14"/>
      </c>
      <c r="W59" s="76">
        <f ca="1" t="shared" si="15"/>
      </c>
      <c r="X59" s="76">
        <f t="shared" si="16"/>
      </c>
      <c r="Y59" s="21"/>
      <c r="Z59" s="21"/>
      <c r="AA59" s="24"/>
      <c r="AB59" s="24"/>
      <c r="AG59" s="32"/>
      <c r="AH59" s="28"/>
    </row>
    <row r="60" spans="1:34" ht="12.75">
      <c r="A60" s="61">
        <f t="shared" si="0"/>
      </c>
      <c r="B60" s="20" t="s">
        <v>159</v>
      </c>
      <c r="C60" s="24">
        <f t="shared" si="19"/>
      </c>
      <c r="D60" s="24">
        <f t="shared" si="20"/>
      </c>
      <c r="E60" s="26">
        <f t="shared" si="3"/>
        <v>999</v>
      </c>
      <c r="F60" s="18">
        <f t="shared" si="21"/>
        <v>0</v>
      </c>
      <c r="G60" s="79">
        <v>0</v>
      </c>
      <c r="H60" s="79">
        <v>0</v>
      </c>
      <c r="I60" s="85">
        <f t="shared" si="5"/>
        <v>0</v>
      </c>
      <c r="J60" s="82">
        <f t="shared" si="17"/>
        <v>0</v>
      </c>
      <c r="K60" s="70">
        <f t="shared" si="22"/>
        <v>0</v>
      </c>
      <c r="L60" s="70">
        <f t="shared" si="23"/>
        <v>0</v>
      </c>
      <c r="M60" s="26" t="str">
        <f t="shared" si="24"/>
        <v>true</v>
      </c>
      <c r="N60" s="84" t="e">
        <f t="shared" si="18"/>
        <v>#DIV/0!</v>
      </c>
      <c r="O60" s="26">
        <f t="shared" si="25"/>
        <v>0</v>
      </c>
      <c r="P60" s="70" t="e">
        <f t="shared" si="26"/>
        <v>#DIV/0!</v>
      </c>
      <c r="Q60" s="70">
        <f t="shared" si="27"/>
        <v>0</v>
      </c>
      <c r="R60" s="62" t="e">
        <f t="shared" si="28"/>
        <v>#DIV/0!</v>
      </c>
      <c r="S60" s="62" t="e">
        <f t="shared" si="29"/>
        <v>#DIV/0!</v>
      </c>
      <c r="T60" s="55"/>
      <c r="U60" s="56"/>
      <c r="V60" s="86">
        <f t="shared" si="14"/>
      </c>
      <c r="W60" s="76">
        <f ca="1" t="shared" si="15"/>
      </c>
      <c r="X60" s="76">
        <f t="shared" si="16"/>
      </c>
      <c r="Y60" s="21"/>
      <c r="Z60" s="21"/>
      <c r="AA60" s="24"/>
      <c r="AB60" s="24"/>
      <c r="AG60" s="32"/>
      <c r="AH60" s="28"/>
    </row>
    <row r="61" spans="1:34" ht="12.75">
      <c r="A61" s="61">
        <f t="shared" si="0"/>
      </c>
      <c r="B61" s="20" t="s">
        <v>159</v>
      </c>
      <c r="C61" s="24">
        <f t="shared" si="19"/>
      </c>
      <c r="D61" s="24">
        <f t="shared" si="20"/>
      </c>
      <c r="E61" s="26">
        <f t="shared" si="3"/>
        <v>999</v>
      </c>
      <c r="F61" s="18">
        <f t="shared" si="21"/>
        <v>0</v>
      </c>
      <c r="G61" s="79">
        <v>0</v>
      </c>
      <c r="H61" s="79">
        <v>0</v>
      </c>
      <c r="I61" s="85">
        <f t="shared" si="5"/>
        <v>0</v>
      </c>
      <c r="J61" s="82">
        <f t="shared" si="17"/>
        <v>0</v>
      </c>
      <c r="K61" s="70">
        <f t="shared" si="22"/>
        <v>0</v>
      </c>
      <c r="L61" s="70">
        <f t="shared" si="23"/>
        <v>0</v>
      </c>
      <c r="M61" s="26" t="str">
        <f t="shared" si="24"/>
        <v>true</v>
      </c>
      <c r="N61" s="84" t="e">
        <f t="shared" si="18"/>
        <v>#DIV/0!</v>
      </c>
      <c r="O61" s="26">
        <f t="shared" si="25"/>
        <v>0</v>
      </c>
      <c r="P61" s="70" t="e">
        <f t="shared" si="26"/>
        <v>#DIV/0!</v>
      </c>
      <c r="Q61" s="70">
        <f t="shared" si="27"/>
        <v>0</v>
      </c>
      <c r="R61" s="62" t="e">
        <f t="shared" si="28"/>
        <v>#DIV/0!</v>
      </c>
      <c r="S61" s="62" t="e">
        <f t="shared" si="29"/>
        <v>#DIV/0!</v>
      </c>
      <c r="T61" s="55"/>
      <c r="U61" s="56"/>
      <c r="V61" s="86">
        <f t="shared" si="14"/>
      </c>
      <c r="W61" s="76">
        <f ca="1" t="shared" si="15"/>
      </c>
      <c r="X61" s="76">
        <f t="shared" si="16"/>
      </c>
      <c r="Y61" s="21"/>
      <c r="Z61" s="21"/>
      <c r="AA61" s="24"/>
      <c r="AB61" s="24"/>
      <c r="AG61" s="32"/>
      <c r="AH61" s="28"/>
    </row>
    <row r="62" spans="1:34" ht="12.75">
      <c r="A62" s="61">
        <f t="shared" si="0"/>
      </c>
      <c r="B62" s="20" t="s">
        <v>159</v>
      </c>
      <c r="C62" s="24">
        <f t="shared" si="19"/>
      </c>
      <c r="D62" s="24">
        <f t="shared" si="20"/>
      </c>
      <c r="E62" s="26">
        <f t="shared" si="3"/>
        <v>999</v>
      </c>
      <c r="F62" s="18">
        <f t="shared" si="21"/>
        <v>0</v>
      </c>
      <c r="G62" s="79">
        <v>0</v>
      </c>
      <c r="H62" s="79">
        <v>0</v>
      </c>
      <c r="I62" s="85">
        <f t="shared" si="5"/>
        <v>0</v>
      </c>
      <c r="J62" s="82">
        <f t="shared" si="17"/>
        <v>0</v>
      </c>
      <c r="K62" s="70">
        <f t="shared" si="22"/>
        <v>0</v>
      </c>
      <c r="L62" s="70">
        <f t="shared" si="23"/>
        <v>0</v>
      </c>
      <c r="M62" s="26" t="str">
        <f t="shared" si="24"/>
        <v>true</v>
      </c>
      <c r="N62" s="84" t="e">
        <f t="shared" si="18"/>
        <v>#DIV/0!</v>
      </c>
      <c r="O62" s="26">
        <f t="shared" si="25"/>
        <v>0</v>
      </c>
      <c r="P62" s="70" t="e">
        <f t="shared" si="26"/>
        <v>#DIV/0!</v>
      </c>
      <c r="Q62" s="70">
        <f t="shared" si="27"/>
        <v>0</v>
      </c>
      <c r="R62" s="62" t="e">
        <f t="shared" si="28"/>
        <v>#DIV/0!</v>
      </c>
      <c r="S62" s="62" t="e">
        <f t="shared" si="29"/>
        <v>#DIV/0!</v>
      </c>
      <c r="T62" s="55"/>
      <c r="U62" s="56"/>
      <c r="V62" s="86">
        <f t="shared" si="14"/>
      </c>
      <c r="W62" s="76">
        <f ca="1" t="shared" si="15"/>
      </c>
      <c r="X62" s="76">
        <f t="shared" si="16"/>
      </c>
      <c r="Y62" s="21"/>
      <c r="Z62" s="21"/>
      <c r="AA62" s="24"/>
      <c r="AB62" s="24"/>
      <c r="AG62" s="32"/>
      <c r="AH62" s="28"/>
    </row>
    <row r="63" spans="1:34" ht="12.75">
      <c r="A63" s="61">
        <f t="shared" si="0"/>
      </c>
      <c r="B63" s="20" t="s">
        <v>159</v>
      </c>
      <c r="C63" s="24">
        <f t="shared" si="19"/>
      </c>
      <c r="D63" s="24">
        <f t="shared" si="20"/>
      </c>
      <c r="E63" s="26">
        <f t="shared" si="3"/>
        <v>999</v>
      </c>
      <c r="F63" s="18">
        <f t="shared" si="21"/>
        <v>0</v>
      </c>
      <c r="G63" s="79">
        <v>0</v>
      </c>
      <c r="H63" s="79">
        <v>0</v>
      </c>
      <c r="I63" s="85">
        <f t="shared" si="5"/>
        <v>0</v>
      </c>
      <c r="J63" s="82">
        <f t="shared" si="17"/>
        <v>0</v>
      </c>
      <c r="K63" s="70">
        <f t="shared" si="22"/>
        <v>0</v>
      </c>
      <c r="L63" s="70">
        <f t="shared" si="23"/>
        <v>0</v>
      </c>
      <c r="M63" s="26" t="str">
        <f t="shared" si="24"/>
        <v>true</v>
      </c>
      <c r="N63" s="84" t="e">
        <f t="shared" si="18"/>
        <v>#DIV/0!</v>
      </c>
      <c r="O63" s="26">
        <f t="shared" si="25"/>
        <v>0</v>
      </c>
      <c r="P63" s="70" t="e">
        <f t="shared" si="26"/>
        <v>#DIV/0!</v>
      </c>
      <c r="Q63" s="70">
        <f t="shared" si="27"/>
        <v>0</v>
      </c>
      <c r="R63" s="62" t="e">
        <f t="shared" si="28"/>
        <v>#DIV/0!</v>
      </c>
      <c r="S63" s="62" t="e">
        <f t="shared" si="29"/>
        <v>#DIV/0!</v>
      </c>
      <c r="T63" s="55"/>
      <c r="U63" s="56"/>
      <c r="V63" s="86">
        <f t="shared" si="14"/>
      </c>
      <c r="W63" s="76">
        <f ca="1" t="shared" si="15"/>
      </c>
      <c r="X63" s="76">
        <f t="shared" si="16"/>
      </c>
      <c r="Y63" s="21"/>
      <c r="Z63" s="21"/>
      <c r="AA63" s="24"/>
      <c r="AB63" s="24"/>
      <c r="AG63" s="32"/>
      <c r="AH63" s="28"/>
    </row>
    <row r="64" spans="1:34" ht="12.75">
      <c r="A64" s="61">
        <f t="shared" si="0"/>
      </c>
      <c r="B64" s="20" t="s">
        <v>159</v>
      </c>
      <c r="C64" s="24">
        <f t="shared" si="19"/>
      </c>
      <c r="D64" s="24">
        <f t="shared" si="20"/>
      </c>
      <c r="E64" s="26">
        <f t="shared" si="3"/>
        <v>999</v>
      </c>
      <c r="F64" s="18">
        <f t="shared" si="21"/>
        <v>0</v>
      </c>
      <c r="G64" s="79">
        <v>0</v>
      </c>
      <c r="H64" s="79">
        <v>0</v>
      </c>
      <c r="I64" s="85">
        <f t="shared" si="5"/>
        <v>0</v>
      </c>
      <c r="J64" s="82">
        <f t="shared" si="17"/>
        <v>0</v>
      </c>
      <c r="K64" s="70">
        <f t="shared" si="22"/>
        <v>0</v>
      </c>
      <c r="L64" s="70">
        <f t="shared" si="23"/>
        <v>0</v>
      </c>
      <c r="M64" s="26" t="str">
        <f t="shared" si="24"/>
        <v>true</v>
      </c>
      <c r="N64" s="84" t="e">
        <f t="shared" si="18"/>
        <v>#DIV/0!</v>
      </c>
      <c r="O64" s="26">
        <f t="shared" si="25"/>
        <v>0</v>
      </c>
      <c r="P64" s="70" t="e">
        <f t="shared" si="26"/>
        <v>#DIV/0!</v>
      </c>
      <c r="Q64" s="70">
        <f t="shared" si="27"/>
        <v>0</v>
      </c>
      <c r="R64" s="62" t="e">
        <f t="shared" si="28"/>
        <v>#DIV/0!</v>
      </c>
      <c r="S64" s="62" t="e">
        <f t="shared" si="29"/>
        <v>#DIV/0!</v>
      </c>
      <c r="T64" s="55"/>
      <c r="U64" s="56"/>
      <c r="V64" s="86">
        <f t="shared" si="14"/>
      </c>
      <c r="W64" s="76">
        <f ca="1" t="shared" si="15"/>
      </c>
      <c r="X64" s="76">
        <f t="shared" si="16"/>
      </c>
      <c r="Y64" s="21"/>
      <c r="Z64" s="21"/>
      <c r="AA64" s="24"/>
      <c r="AB64" s="24"/>
      <c r="AG64" s="32"/>
      <c r="AH64" s="28"/>
    </row>
    <row r="65" spans="1:34" ht="12.75">
      <c r="A65" s="61">
        <f t="shared" si="0"/>
      </c>
      <c r="B65" s="20" t="s">
        <v>159</v>
      </c>
      <c r="C65" s="24">
        <f t="shared" si="19"/>
      </c>
      <c r="D65" s="24">
        <f t="shared" si="20"/>
      </c>
      <c r="E65" s="26">
        <f t="shared" si="3"/>
        <v>999</v>
      </c>
      <c r="F65" s="18">
        <f t="shared" si="21"/>
        <v>0</v>
      </c>
      <c r="G65" s="79">
        <v>0</v>
      </c>
      <c r="H65" s="79">
        <v>0</v>
      </c>
      <c r="I65" s="85">
        <f t="shared" si="5"/>
        <v>0</v>
      </c>
      <c r="J65" s="82">
        <f t="shared" si="17"/>
        <v>0</v>
      </c>
      <c r="K65" s="70">
        <f t="shared" si="22"/>
        <v>0</v>
      </c>
      <c r="L65" s="70">
        <f t="shared" si="23"/>
        <v>0</v>
      </c>
      <c r="M65" s="26" t="str">
        <f t="shared" si="24"/>
        <v>true</v>
      </c>
      <c r="N65" s="84" t="e">
        <f t="shared" si="18"/>
        <v>#DIV/0!</v>
      </c>
      <c r="O65" s="26">
        <f t="shared" si="25"/>
        <v>0</v>
      </c>
      <c r="P65" s="70" t="e">
        <f t="shared" si="26"/>
        <v>#DIV/0!</v>
      </c>
      <c r="Q65" s="70">
        <f t="shared" si="27"/>
        <v>0</v>
      </c>
      <c r="R65" s="62" t="e">
        <f t="shared" si="28"/>
        <v>#DIV/0!</v>
      </c>
      <c r="S65" s="62" t="e">
        <f t="shared" si="29"/>
        <v>#DIV/0!</v>
      </c>
      <c r="T65" s="55"/>
      <c r="U65" s="56"/>
      <c r="V65" s="86">
        <f t="shared" si="14"/>
      </c>
      <c r="W65" s="76">
        <f ca="1" t="shared" si="15"/>
      </c>
      <c r="X65" s="76">
        <f t="shared" si="16"/>
      </c>
      <c r="Y65" s="21"/>
      <c r="Z65" s="21"/>
      <c r="AA65" s="24"/>
      <c r="AB65" s="24"/>
      <c r="AG65" s="32"/>
      <c r="AH65" s="28"/>
    </row>
    <row r="66" spans="1:34" ht="12.75">
      <c r="A66" s="61">
        <f t="shared" si="0"/>
      </c>
      <c r="B66" s="20" t="s">
        <v>159</v>
      </c>
      <c r="C66" s="24">
        <f t="shared" si="19"/>
      </c>
      <c r="D66" s="24">
        <f t="shared" si="20"/>
      </c>
      <c r="E66" s="26">
        <f t="shared" si="3"/>
        <v>999</v>
      </c>
      <c r="F66" s="18">
        <f t="shared" si="21"/>
        <v>0</v>
      </c>
      <c r="G66" s="79">
        <v>0</v>
      </c>
      <c r="H66" s="79">
        <v>0</v>
      </c>
      <c r="I66" s="85">
        <f t="shared" si="5"/>
        <v>0</v>
      </c>
      <c r="J66" s="82">
        <f t="shared" si="17"/>
        <v>0</v>
      </c>
      <c r="K66" s="70">
        <f t="shared" si="22"/>
        <v>0</v>
      </c>
      <c r="L66" s="70">
        <f t="shared" si="23"/>
        <v>0</v>
      </c>
      <c r="M66" s="26" t="str">
        <f t="shared" si="24"/>
        <v>true</v>
      </c>
      <c r="N66" s="84" t="e">
        <f t="shared" si="18"/>
        <v>#DIV/0!</v>
      </c>
      <c r="O66" s="26">
        <f t="shared" si="25"/>
        <v>0</v>
      </c>
      <c r="P66" s="70" t="e">
        <f t="shared" si="26"/>
        <v>#DIV/0!</v>
      </c>
      <c r="Q66" s="70">
        <f t="shared" si="27"/>
        <v>0</v>
      </c>
      <c r="R66" s="62" t="e">
        <f t="shared" si="28"/>
        <v>#DIV/0!</v>
      </c>
      <c r="S66" s="62" t="e">
        <f t="shared" si="29"/>
        <v>#DIV/0!</v>
      </c>
      <c r="T66" s="55"/>
      <c r="U66" s="56"/>
      <c r="V66" s="86">
        <f t="shared" si="14"/>
      </c>
      <c r="W66" s="76">
        <f ca="1" t="shared" si="15"/>
      </c>
      <c r="X66" s="76">
        <f t="shared" si="16"/>
      </c>
      <c r="Y66" s="21"/>
      <c r="Z66" s="21"/>
      <c r="AA66" s="24"/>
      <c r="AB66" s="24"/>
      <c r="AG66" s="32"/>
      <c r="AH66" s="28"/>
    </row>
    <row r="67" spans="1:34" ht="12.75">
      <c r="A67" s="61">
        <f t="shared" si="0"/>
      </c>
      <c r="B67" s="20" t="s">
        <v>159</v>
      </c>
      <c r="C67" s="24">
        <f t="shared" si="19"/>
      </c>
      <c r="D67" s="24">
        <f t="shared" si="20"/>
      </c>
      <c r="E67" s="26">
        <f t="shared" si="3"/>
        <v>999</v>
      </c>
      <c r="F67" s="18">
        <f t="shared" si="21"/>
        <v>0</v>
      </c>
      <c r="G67" s="79">
        <v>0</v>
      </c>
      <c r="H67" s="79">
        <v>0</v>
      </c>
      <c r="I67" s="85">
        <f t="shared" si="5"/>
        <v>0</v>
      </c>
      <c r="J67" s="82">
        <f t="shared" si="17"/>
        <v>0</v>
      </c>
      <c r="K67" s="70">
        <f t="shared" si="22"/>
        <v>0</v>
      </c>
      <c r="L67" s="70">
        <f t="shared" si="23"/>
        <v>0</v>
      </c>
      <c r="M67" s="26" t="str">
        <f t="shared" si="24"/>
        <v>true</v>
      </c>
      <c r="N67" s="84" t="e">
        <f t="shared" si="18"/>
        <v>#DIV/0!</v>
      </c>
      <c r="O67" s="26">
        <f t="shared" si="25"/>
        <v>0</v>
      </c>
      <c r="P67" s="70" t="e">
        <f t="shared" si="26"/>
        <v>#DIV/0!</v>
      </c>
      <c r="Q67" s="70">
        <f t="shared" si="27"/>
        <v>0</v>
      </c>
      <c r="R67" s="62" t="e">
        <f t="shared" si="28"/>
        <v>#DIV/0!</v>
      </c>
      <c r="S67" s="62" t="e">
        <f t="shared" si="29"/>
        <v>#DIV/0!</v>
      </c>
      <c r="T67" s="55"/>
      <c r="U67" s="56"/>
      <c r="V67" s="86">
        <f t="shared" si="14"/>
      </c>
      <c r="W67" s="76">
        <f ca="1" t="shared" si="15"/>
      </c>
      <c r="X67" s="76">
        <f t="shared" si="16"/>
      </c>
      <c r="Y67" s="21"/>
      <c r="Z67" s="21"/>
      <c r="AA67" s="24"/>
      <c r="AB67" s="24"/>
      <c r="AG67" s="32"/>
      <c r="AH67" s="28"/>
    </row>
    <row r="68" spans="1:34" ht="12.75">
      <c r="A68" s="61">
        <f t="shared" si="0"/>
      </c>
      <c r="B68" s="20" t="s">
        <v>159</v>
      </c>
      <c r="C68" s="24">
        <f t="shared" si="19"/>
      </c>
      <c r="D68" s="24">
        <f t="shared" si="20"/>
      </c>
      <c r="E68" s="26">
        <f t="shared" si="3"/>
        <v>999</v>
      </c>
      <c r="F68" s="18">
        <f t="shared" si="21"/>
        <v>0</v>
      </c>
      <c r="G68" s="79">
        <v>0</v>
      </c>
      <c r="H68" s="79">
        <v>0</v>
      </c>
      <c r="I68" s="85">
        <f t="shared" si="5"/>
        <v>0</v>
      </c>
      <c r="J68" s="82">
        <f t="shared" si="17"/>
        <v>0</v>
      </c>
      <c r="K68" s="70">
        <f t="shared" si="22"/>
        <v>0</v>
      </c>
      <c r="L68" s="70">
        <f t="shared" si="23"/>
        <v>0</v>
      </c>
      <c r="M68" s="26" t="str">
        <f t="shared" si="24"/>
        <v>true</v>
      </c>
      <c r="N68" s="84" t="e">
        <f t="shared" si="18"/>
        <v>#DIV/0!</v>
      </c>
      <c r="O68" s="26">
        <f t="shared" si="25"/>
        <v>0</v>
      </c>
      <c r="P68" s="70" t="e">
        <f t="shared" si="26"/>
        <v>#DIV/0!</v>
      </c>
      <c r="Q68" s="70">
        <f t="shared" si="27"/>
        <v>0</v>
      </c>
      <c r="R68" s="62" t="e">
        <f t="shared" si="28"/>
        <v>#DIV/0!</v>
      </c>
      <c r="S68" s="62" t="e">
        <f t="shared" si="29"/>
        <v>#DIV/0!</v>
      </c>
      <c r="T68" s="55"/>
      <c r="U68" s="56"/>
      <c r="V68" s="86">
        <f t="shared" si="14"/>
      </c>
      <c r="W68" s="76">
        <f ca="1" t="shared" si="15"/>
      </c>
      <c r="X68" s="76">
        <f t="shared" si="16"/>
      </c>
      <c r="Y68" s="21"/>
      <c r="Z68" s="21"/>
      <c r="AA68" s="24"/>
      <c r="AB68" s="24"/>
      <c r="AG68" s="32"/>
      <c r="AH68" s="28"/>
    </row>
    <row r="69" spans="1:34" ht="12.75">
      <c r="A69" s="61">
        <f t="shared" si="0"/>
      </c>
      <c r="B69" s="20" t="s">
        <v>159</v>
      </c>
      <c r="C69" s="24">
        <f t="shared" si="19"/>
      </c>
      <c r="D69" s="24">
        <f t="shared" si="20"/>
      </c>
      <c r="E69" s="26">
        <f t="shared" si="3"/>
        <v>999</v>
      </c>
      <c r="F69" s="18">
        <f t="shared" si="21"/>
        <v>0</v>
      </c>
      <c r="G69" s="79">
        <v>0</v>
      </c>
      <c r="H69" s="79">
        <v>0</v>
      </c>
      <c r="I69" s="85">
        <f t="shared" si="5"/>
        <v>0</v>
      </c>
      <c r="J69" s="82">
        <f t="shared" si="17"/>
        <v>0</v>
      </c>
      <c r="K69" s="70">
        <f t="shared" si="22"/>
        <v>0</v>
      </c>
      <c r="L69" s="70">
        <f t="shared" si="23"/>
        <v>0</v>
      </c>
      <c r="M69" s="26" t="str">
        <f t="shared" si="24"/>
        <v>true</v>
      </c>
      <c r="N69" s="84" t="e">
        <f t="shared" si="18"/>
        <v>#DIV/0!</v>
      </c>
      <c r="O69" s="26">
        <f t="shared" si="25"/>
        <v>0</v>
      </c>
      <c r="P69" s="70" t="e">
        <f t="shared" si="26"/>
        <v>#DIV/0!</v>
      </c>
      <c r="Q69" s="70">
        <f t="shared" si="27"/>
        <v>0</v>
      </c>
      <c r="R69" s="62" t="e">
        <f t="shared" si="28"/>
        <v>#DIV/0!</v>
      </c>
      <c r="S69" s="62" t="e">
        <f t="shared" si="29"/>
        <v>#DIV/0!</v>
      </c>
      <c r="T69" s="55"/>
      <c r="U69" s="56"/>
      <c r="V69" s="86">
        <f t="shared" si="14"/>
      </c>
      <c r="W69" s="76">
        <f ca="1" t="shared" si="15"/>
      </c>
      <c r="X69" s="76">
        <f t="shared" si="16"/>
      </c>
      <c r="Y69" s="21"/>
      <c r="Z69" s="21"/>
      <c r="AA69" s="24"/>
      <c r="AB69" s="24"/>
      <c r="AG69" s="32"/>
      <c r="AH69" s="28"/>
    </row>
    <row r="70" spans="1:34" ht="12.75">
      <c r="A70" s="61">
        <f t="shared" si="0"/>
      </c>
      <c r="B70" s="20" t="s">
        <v>159</v>
      </c>
      <c r="C70" s="24">
        <f t="shared" si="19"/>
      </c>
      <c r="D70" s="24">
        <f t="shared" si="20"/>
      </c>
      <c r="E70" s="26">
        <f t="shared" si="3"/>
        <v>999</v>
      </c>
      <c r="F70" s="18">
        <f t="shared" si="21"/>
        <v>0</v>
      </c>
      <c r="G70" s="79">
        <v>0</v>
      </c>
      <c r="H70" s="79">
        <v>0</v>
      </c>
      <c r="I70" s="85">
        <f t="shared" si="5"/>
        <v>0</v>
      </c>
      <c r="J70" s="82">
        <f t="shared" si="17"/>
        <v>0</v>
      </c>
      <c r="K70" s="70">
        <f t="shared" si="22"/>
        <v>0</v>
      </c>
      <c r="L70" s="70">
        <f t="shared" si="23"/>
        <v>0</v>
      </c>
      <c r="M70" s="26" t="str">
        <f t="shared" si="24"/>
        <v>true</v>
      </c>
      <c r="N70" s="84" t="e">
        <f t="shared" si="18"/>
        <v>#DIV/0!</v>
      </c>
      <c r="O70" s="26">
        <f t="shared" si="25"/>
        <v>0</v>
      </c>
      <c r="P70" s="70" t="e">
        <f t="shared" si="26"/>
        <v>#DIV/0!</v>
      </c>
      <c r="Q70" s="70">
        <f t="shared" si="27"/>
        <v>0</v>
      </c>
      <c r="R70" s="62" t="e">
        <f t="shared" si="28"/>
        <v>#DIV/0!</v>
      </c>
      <c r="S70" s="62" t="e">
        <f t="shared" si="29"/>
        <v>#DIV/0!</v>
      </c>
      <c r="T70" s="55"/>
      <c r="U70" s="56"/>
      <c r="V70" s="86">
        <f t="shared" si="14"/>
      </c>
      <c r="W70" s="76">
        <f ca="1" t="shared" si="15"/>
      </c>
      <c r="X70" s="76">
        <f t="shared" si="16"/>
      </c>
      <c r="Y70" s="21"/>
      <c r="Z70" s="21"/>
      <c r="AA70" s="24"/>
      <c r="AB70" s="24"/>
      <c r="AG70" s="32"/>
      <c r="AH70" s="28"/>
    </row>
    <row r="71" spans="1:34" ht="12.75">
      <c r="A71" s="61">
        <f t="shared" si="0"/>
      </c>
      <c r="B71" s="20" t="s">
        <v>159</v>
      </c>
      <c r="C71" s="24">
        <f t="shared" si="19"/>
      </c>
      <c r="D71" s="24">
        <f t="shared" si="20"/>
      </c>
      <c r="E71" s="26">
        <f t="shared" si="3"/>
        <v>999</v>
      </c>
      <c r="F71" s="18">
        <f t="shared" si="21"/>
        <v>0</v>
      </c>
      <c r="G71" s="79">
        <v>0</v>
      </c>
      <c r="H71" s="79">
        <v>0</v>
      </c>
      <c r="I71" s="85">
        <f t="shared" si="5"/>
        <v>0</v>
      </c>
      <c r="J71" s="82">
        <f t="shared" si="17"/>
        <v>0</v>
      </c>
      <c r="K71" s="70">
        <f t="shared" si="22"/>
        <v>0</v>
      </c>
      <c r="L71" s="70">
        <f t="shared" si="23"/>
        <v>0</v>
      </c>
      <c r="M71" s="26" t="str">
        <f t="shared" si="24"/>
        <v>true</v>
      </c>
      <c r="N71" s="84" t="e">
        <f t="shared" si="18"/>
        <v>#DIV/0!</v>
      </c>
      <c r="O71" s="26">
        <f t="shared" si="25"/>
        <v>0</v>
      </c>
      <c r="P71" s="70" t="e">
        <f t="shared" si="26"/>
        <v>#DIV/0!</v>
      </c>
      <c r="Q71" s="70">
        <f t="shared" si="27"/>
        <v>0</v>
      </c>
      <c r="R71" s="62" t="e">
        <f t="shared" si="28"/>
        <v>#DIV/0!</v>
      </c>
      <c r="S71" s="62" t="e">
        <f t="shared" si="29"/>
        <v>#DIV/0!</v>
      </c>
      <c r="T71" s="55"/>
      <c r="U71" s="56"/>
      <c r="V71" s="86">
        <f t="shared" si="14"/>
      </c>
      <c r="W71" s="76">
        <f ca="1" t="shared" si="15"/>
      </c>
      <c r="X71" s="76">
        <f t="shared" si="16"/>
      </c>
      <c r="Y71" s="21"/>
      <c r="Z71" s="21"/>
      <c r="AA71" s="24"/>
      <c r="AB71" s="24"/>
      <c r="AG71" s="32"/>
      <c r="AH71" s="28"/>
    </row>
    <row r="72" spans="1:34" ht="12.75">
      <c r="A72" s="61">
        <f t="shared" si="0"/>
      </c>
      <c r="B72" s="20" t="s">
        <v>159</v>
      </c>
      <c r="C72" s="24">
        <f t="shared" si="19"/>
      </c>
      <c r="D72" s="24">
        <f t="shared" si="20"/>
      </c>
      <c r="E72" s="26">
        <f t="shared" si="3"/>
        <v>999</v>
      </c>
      <c r="F72" s="18">
        <f t="shared" si="21"/>
        <v>0</v>
      </c>
      <c r="G72" s="79">
        <v>0</v>
      </c>
      <c r="H72" s="79">
        <v>0</v>
      </c>
      <c r="I72" s="85">
        <f t="shared" si="5"/>
        <v>0</v>
      </c>
      <c r="J72" s="82">
        <f t="shared" si="17"/>
        <v>0</v>
      </c>
      <c r="K72" s="70">
        <f t="shared" si="22"/>
        <v>0</v>
      </c>
      <c r="L72" s="70">
        <f t="shared" si="23"/>
        <v>0</v>
      </c>
      <c r="M72" s="26" t="str">
        <f t="shared" si="24"/>
        <v>true</v>
      </c>
      <c r="N72" s="84" t="e">
        <f t="shared" si="18"/>
        <v>#DIV/0!</v>
      </c>
      <c r="O72" s="26">
        <f t="shared" si="25"/>
        <v>0</v>
      </c>
      <c r="P72" s="70" t="e">
        <f t="shared" si="26"/>
        <v>#DIV/0!</v>
      </c>
      <c r="Q72" s="70">
        <f t="shared" si="27"/>
        <v>0</v>
      </c>
      <c r="R72" s="62" t="e">
        <f t="shared" si="28"/>
        <v>#DIV/0!</v>
      </c>
      <c r="S72" s="62" t="e">
        <f t="shared" si="29"/>
        <v>#DIV/0!</v>
      </c>
      <c r="T72" s="55"/>
      <c r="U72" s="56"/>
      <c r="V72" s="86">
        <f t="shared" si="14"/>
      </c>
      <c r="W72" s="76">
        <f ca="1" t="shared" si="15"/>
      </c>
      <c r="X72" s="76">
        <f t="shared" si="16"/>
      </c>
      <c r="Y72" s="21"/>
      <c r="Z72" s="21"/>
      <c r="AA72" s="24"/>
      <c r="AB72" s="24"/>
      <c r="AG72" s="32"/>
      <c r="AH72" s="28"/>
    </row>
    <row r="73" spans="1:34" ht="12.75">
      <c r="A73" s="61">
        <f t="shared" si="0"/>
      </c>
      <c r="B73" s="20" t="s">
        <v>159</v>
      </c>
      <c r="C73" s="24">
        <f t="shared" si="19"/>
      </c>
      <c r="D73" s="24">
        <f t="shared" si="20"/>
      </c>
      <c r="E73" s="26">
        <f t="shared" si="3"/>
        <v>999</v>
      </c>
      <c r="F73" s="18">
        <f t="shared" si="21"/>
        <v>0</v>
      </c>
      <c r="G73" s="79">
        <v>0</v>
      </c>
      <c r="H73" s="79">
        <v>0</v>
      </c>
      <c r="I73" s="85">
        <f t="shared" si="5"/>
        <v>0</v>
      </c>
      <c r="J73" s="82">
        <f t="shared" si="17"/>
        <v>0</v>
      </c>
      <c r="K73" s="70">
        <f t="shared" si="22"/>
        <v>0</v>
      </c>
      <c r="L73" s="70">
        <f t="shared" si="23"/>
        <v>0</v>
      </c>
      <c r="M73" s="26" t="str">
        <f t="shared" si="24"/>
        <v>true</v>
      </c>
      <c r="N73" s="84" t="e">
        <f t="shared" si="18"/>
        <v>#DIV/0!</v>
      </c>
      <c r="O73" s="26">
        <f t="shared" si="25"/>
        <v>0</v>
      </c>
      <c r="P73" s="70" t="e">
        <f t="shared" si="26"/>
        <v>#DIV/0!</v>
      </c>
      <c r="Q73" s="70">
        <f t="shared" si="27"/>
        <v>0</v>
      </c>
      <c r="R73" s="62" t="e">
        <f t="shared" si="28"/>
        <v>#DIV/0!</v>
      </c>
      <c r="S73" s="62" t="e">
        <f t="shared" si="29"/>
        <v>#DIV/0!</v>
      </c>
      <c r="T73" s="55"/>
      <c r="U73" s="56"/>
      <c r="V73" s="86">
        <f t="shared" si="14"/>
      </c>
      <c r="W73" s="76">
        <f ca="1" t="shared" si="15"/>
      </c>
      <c r="X73" s="76">
        <f t="shared" si="16"/>
      </c>
      <c r="Y73" s="21"/>
      <c r="Z73" s="21"/>
      <c r="AA73" s="24"/>
      <c r="AB73" s="24"/>
      <c r="AG73" s="32"/>
      <c r="AH73" s="28"/>
    </row>
    <row r="74" spans="1:34" ht="12.75">
      <c r="A74" s="61">
        <f t="shared" si="0"/>
      </c>
      <c r="B74" s="20" t="s">
        <v>159</v>
      </c>
      <c r="C74" s="24">
        <f t="shared" si="19"/>
      </c>
      <c r="D74" s="24">
        <f t="shared" si="20"/>
      </c>
      <c r="E74" s="26">
        <f t="shared" si="3"/>
        <v>999</v>
      </c>
      <c r="F74" s="18">
        <f t="shared" si="21"/>
        <v>0</v>
      </c>
      <c r="G74" s="79">
        <v>0</v>
      </c>
      <c r="H74" s="79">
        <v>0</v>
      </c>
      <c r="I74" s="85">
        <f t="shared" si="5"/>
        <v>0</v>
      </c>
      <c r="J74" s="82">
        <f t="shared" si="17"/>
        <v>0</v>
      </c>
      <c r="K74" s="70">
        <f t="shared" si="22"/>
        <v>0</v>
      </c>
      <c r="L74" s="70">
        <f t="shared" si="23"/>
        <v>0</v>
      </c>
      <c r="M74" s="26" t="str">
        <f t="shared" si="24"/>
        <v>true</v>
      </c>
      <c r="N74" s="84" t="e">
        <f t="shared" si="18"/>
        <v>#DIV/0!</v>
      </c>
      <c r="O74" s="26">
        <f t="shared" si="25"/>
        <v>0</v>
      </c>
      <c r="P74" s="70" t="e">
        <f t="shared" si="26"/>
        <v>#DIV/0!</v>
      </c>
      <c r="Q74" s="70">
        <f t="shared" si="27"/>
        <v>0</v>
      </c>
      <c r="R74" s="62" t="e">
        <f t="shared" si="28"/>
        <v>#DIV/0!</v>
      </c>
      <c r="S74" s="62" t="e">
        <f t="shared" si="29"/>
        <v>#DIV/0!</v>
      </c>
      <c r="T74" s="55"/>
      <c r="U74" s="56"/>
      <c r="V74" s="86">
        <f t="shared" si="14"/>
      </c>
      <c r="W74" s="76">
        <f ca="1" t="shared" si="15"/>
      </c>
      <c r="X74" s="76">
        <f t="shared" si="16"/>
      </c>
      <c r="Y74" s="21"/>
      <c r="Z74" s="21"/>
      <c r="AA74" s="24"/>
      <c r="AB74" s="24"/>
      <c r="AG74" s="32"/>
      <c r="AH74" s="28"/>
    </row>
    <row r="75" spans="1:34" ht="12.75">
      <c r="A75" s="61">
        <f t="shared" si="0"/>
      </c>
      <c r="B75" s="20" t="s">
        <v>159</v>
      </c>
      <c r="C75" s="24">
        <f t="shared" si="19"/>
      </c>
      <c r="D75" s="24">
        <f t="shared" si="20"/>
      </c>
      <c r="E75" s="26">
        <f t="shared" si="3"/>
        <v>999</v>
      </c>
      <c r="F75" s="18">
        <f t="shared" si="21"/>
        <v>0</v>
      </c>
      <c r="G75" s="79">
        <v>0</v>
      </c>
      <c r="H75" s="79">
        <v>0</v>
      </c>
      <c r="I75" s="85">
        <f t="shared" si="5"/>
        <v>0</v>
      </c>
      <c r="J75" s="82">
        <f t="shared" si="17"/>
        <v>0</v>
      </c>
      <c r="K75" s="70">
        <f t="shared" si="22"/>
        <v>0</v>
      </c>
      <c r="L75" s="70">
        <f t="shared" si="23"/>
        <v>0</v>
      </c>
      <c r="M75" s="26" t="str">
        <f t="shared" si="24"/>
        <v>true</v>
      </c>
      <c r="N75" s="84" t="e">
        <f t="shared" si="18"/>
        <v>#DIV/0!</v>
      </c>
      <c r="O75" s="26">
        <f t="shared" si="25"/>
        <v>0</v>
      </c>
      <c r="P75" s="70" t="e">
        <f t="shared" si="26"/>
        <v>#DIV/0!</v>
      </c>
      <c r="Q75" s="70">
        <f t="shared" si="27"/>
        <v>0</v>
      </c>
      <c r="R75" s="62" t="e">
        <f t="shared" si="28"/>
        <v>#DIV/0!</v>
      </c>
      <c r="S75" s="62" t="e">
        <f t="shared" si="29"/>
        <v>#DIV/0!</v>
      </c>
      <c r="T75" s="55"/>
      <c r="U75" s="56"/>
      <c r="V75" s="86">
        <f t="shared" si="14"/>
      </c>
      <c r="W75" s="76">
        <f ca="1" t="shared" si="15"/>
      </c>
      <c r="X75" s="76">
        <f t="shared" si="16"/>
      </c>
      <c r="Y75" s="21"/>
      <c r="Z75" s="21"/>
      <c r="AA75" s="24"/>
      <c r="AB75" s="24"/>
      <c r="AG75" s="32"/>
      <c r="AH75" s="28"/>
    </row>
    <row r="76" spans="1:34" ht="12.75">
      <c r="A76" s="61">
        <f t="shared" si="0"/>
      </c>
      <c r="B76" s="20" t="s">
        <v>159</v>
      </c>
      <c r="C76" s="24">
        <f t="shared" si="19"/>
      </c>
      <c r="D76" s="24">
        <f t="shared" si="20"/>
      </c>
      <c r="E76" s="26">
        <f t="shared" si="3"/>
        <v>999</v>
      </c>
      <c r="F76" s="18">
        <f t="shared" si="21"/>
        <v>0</v>
      </c>
      <c r="G76" s="79">
        <v>0</v>
      </c>
      <c r="H76" s="79">
        <v>0</v>
      </c>
      <c r="I76" s="85">
        <f t="shared" si="5"/>
        <v>0</v>
      </c>
      <c r="J76" s="82">
        <f t="shared" si="17"/>
        <v>0</v>
      </c>
      <c r="K76" s="70">
        <f t="shared" si="22"/>
        <v>0</v>
      </c>
      <c r="L76" s="70">
        <f t="shared" si="23"/>
        <v>0</v>
      </c>
      <c r="M76" s="26" t="str">
        <f t="shared" si="24"/>
        <v>true</v>
      </c>
      <c r="N76" s="84" t="e">
        <f t="shared" si="18"/>
        <v>#DIV/0!</v>
      </c>
      <c r="O76" s="26">
        <f t="shared" si="25"/>
        <v>0</v>
      </c>
      <c r="P76" s="70" t="e">
        <f t="shared" si="26"/>
        <v>#DIV/0!</v>
      </c>
      <c r="Q76" s="70">
        <f t="shared" si="27"/>
        <v>0</v>
      </c>
      <c r="R76" s="62" t="e">
        <f t="shared" si="28"/>
        <v>#DIV/0!</v>
      </c>
      <c r="S76" s="62" t="e">
        <f t="shared" si="29"/>
        <v>#DIV/0!</v>
      </c>
      <c r="T76" s="55"/>
      <c r="U76" s="56"/>
      <c r="V76" s="86">
        <f t="shared" si="14"/>
      </c>
      <c r="W76" s="76">
        <f ca="1" t="shared" si="15"/>
      </c>
      <c r="X76" s="76">
        <f t="shared" si="16"/>
      </c>
      <c r="Y76" s="21"/>
      <c r="Z76" s="21"/>
      <c r="AA76" s="24"/>
      <c r="AB76" s="24"/>
      <c r="AG76" s="32"/>
      <c r="AH76" s="28"/>
    </row>
    <row r="77" spans="1:34" ht="12.75">
      <c r="A77" s="24"/>
      <c r="B77" s="24"/>
      <c r="E77" s="24"/>
      <c r="F77" s="24"/>
      <c r="I77" s="24"/>
      <c r="J77" s="26"/>
      <c r="X77" s="24"/>
      <c r="AA77" s="24"/>
      <c r="AB77" s="24"/>
      <c r="AG77" s="32"/>
      <c r="AH77" s="28"/>
    </row>
    <row r="78" spans="1:34" ht="12.75">
      <c r="A78" s="21" t="s">
        <v>141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78"/>
      <c r="AA78" s="24"/>
      <c r="AB78" s="24"/>
      <c r="AG78" s="32"/>
      <c r="AH78" s="28"/>
    </row>
    <row r="79" spans="1:34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78"/>
      <c r="AA79" s="24"/>
      <c r="AB79" s="24"/>
      <c r="AG79" s="32"/>
      <c r="AH79" s="28"/>
    </row>
    <row r="80" spans="1:34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78"/>
      <c r="AA80" s="24"/>
      <c r="AB80" s="24"/>
      <c r="AG80" s="32"/>
      <c r="AH80" s="28"/>
    </row>
    <row r="81" spans="1:34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78"/>
      <c r="AA81" s="24"/>
      <c r="AB81" s="24"/>
      <c r="AG81" s="32"/>
      <c r="AH81" s="28"/>
    </row>
    <row r="82" spans="1:34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78"/>
      <c r="AA82" s="24"/>
      <c r="AB82" s="24"/>
      <c r="AG82" s="32"/>
      <c r="AH82" s="28"/>
    </row>
    <row r="83" spans="1:34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78"/>
      <c r="AA83" s="24"/>
      <c r="AB83" s="24"/>
      <c r="AG83" s="32"/>
      <c r="AH83" s="28"/>
    </row>
    <row r="84" spans="1:34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78"/>
      <c r="AA84" s="24"/>
      <c r="AB84" s="24"/>
      <c r="AG84" s="32"/>
      <c r="AH84" s="28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78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78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78"/>
    </row>
    <row r="88" spans="1:26" ht="12.75">
      <c r="A88" s="21" t="s">
        <v>142</v>
      </c>
      <c r="B88" s="21"/>
      <c r="C88" s="13" t="s">
        <v>155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78"/>
    </row>
    <row r="89" spans="1:26" ht="12.75">
      <c r="A89" s="21"/>
      <c r="B89" s="21"/>
      <c r="C89" s="13" t="s">
        <v>160</v>
      </c>
      <c r="D89" s="21"/>
      <c r="E89" s="21"/>
      <c r="F89" s="21"/>
      <c r="G89" s="13" t="s">
        <v>172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13" t="s">
        <v>173</v>
      </c>
      <c r="W89" s="13"/>
      <c r="X89" s="21"/>
      <c r="Y89" s="21"/>
      <c r="Z89" s="78"/>
    </row>
  </sheetData>
  <sheetProtection sheet="1" objects="1" scenarios="1"/>
  <mergeCells count="1">
    <mergeCell ref="F4:H4"/>
  </mergeCells>
  <dataValidations count="2">
    <dataValidation type="list" showInputMessage="1" showErrorMessage="1" error="Zadal jsi nesprávný typ letového úkolu. Vyber jej z rozbalovacího seznamu v buňce." sqref="G9">
      <formula1>"AAT,AST,PST,TDT"</formula1>
    </dataValidation>
    <dataValidation type="list" allowBlank="1" showErrorMessage="1" error="Z rozbalovacího seznamu vyber povolenou hodnotu." sqref="G10">
      <formula1>"Volný let na vzdálenost,Cat's Cradle,Návrat,Polygon,Trojúhelník,2-násobný oblet,3-násobný oblet,4-násobný oblet,5-násobný oblet"</formula1>
    </dataValidation>
  </dataValidations>
  <printOptions horizontalCentered="1"/>
  <pageMargins left="0.393700787401575" right="0.393700787401575" top="0.393700787401575" bottom="0.590551181102362" header="0.31496062992126" footer="0.31496062992126"/>
  <pageSetup fitToHeight="1" fitToWidth="1" horizontalDpi="600" verticalDpi="600" orientation="portrait" paperSize="9" scale="6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AZ7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.125" style="22" bestFit="1" customWidth="1"/>
    <col min="2" max="2" width="5.75390625" style="23" bestFit="1" customWidth="1"/>
    <col min="3" max="3" width="18.75390625" style="24" customWidth="1"/>
    <col min="4" max="4" width="7.875" style="57" bestFit="1" customWidth="1"/>
    <col min="5" max="5" width="4.625" style="26" bestFit="1" customWidth="1"/>
    <col min="6" max="6" width="14.875" style="24" customWidth="1"/>
    <col min="7" max="7" width="11.25390625" style="24" customWidth="1"/>
    <col min="8" max="8" width="4.00390625" style="25" bestFit="1" customWidth="1"/>
    <col min="9" max="9" width="4.75390625" style="26" customWidth="1"/>
    <col min="10" max="11" width="4.75390625" style="24" customWidth="1"/>
    <col min="12" max="12" width="4.75390625" style="28" customWidth="1"/>
    <col min="13" max="13" width="5.125" style="29" customWidth="1"/>
    <col min="14" max="14" width="5.125" style="24" customWidth="1"/>
    <col min="15" max="21" width="4.75390625" style="24" customWidth="1"/>
    <col min="22" max="22" width="5.75390625" style="24" customWidth="1"/>
    <col min="23" max="36" width="4.75390625" style="24" customWidth="1"/>
    <col min="37" max="37" width="7.00390625" style="102" bestFit="1" customWidth="1"/>
    <col min="38" max="38" width="5.75390625" style="104" bestFit="1" customWidth="1"/>
    <col min="39" max="39" width="7.375" style="104" customWidth="1"/>
    <col min="40" max="40" width="5.375" style="105" bestFit="1" customWidth="1"/>
    <col min="41" max="41" width="6.125" style="106" bestFit="1" customWidth="1"/>
    <col min="42" max="42" width="7.375" style="90" customWidth="1"/>
    <col min="43" max="43" width="6.875" style="107" bestFit="1" customWidth="1"/>
    <col min="44" max="44" width="7.25390625" style="24" customWidth="1"/>
    <col min="45" max="45" width="7.00390625" style="28" bestFit="1" customWidth="1"/>
    <col min="46" max="46" width="7.375" style="30" customWidth="1"/>
    <col min="47" max="49" width="9.125" style="24" customWidth="1"/>
    <col min="50" max="50" width="11.625" style="24" hidden="1" customWidth="1"/>
    <col min="51" max="51" width="4.875" style="24" hidden="1" customWidth="1"/>
    <col min="52" max="52" width="5.625" style="24" bestFit="1" customWidth="1"/>
    <col min="53" max="16384" width="9.125" style="24" customWidth="1"/>
  </cols>
  <sheetData>
    <row r="1" spans="10:52" ht="12.75">
      <c r="J1" s="27" t="s">
        <v>11</v>
      </c>
      <c r="AY1" s="32"/>
      <c r="AZ1" s="33"/>
    </row>
    <row r="2" spans="10:52" ht="15.75">
      <c r="J2" s="34" t="str">
        <f>Title1</f>
        <v>Orlíkovské přeháňky</v>
      </c>
      <c r="AY2" s="32"/>
      <c r="AZ2" s="33"/>
    </row>
    <row r="3" spans="10:52" ht="15.75">
      <c r="J3" s="34" t="str">
        <f>Title2</f>
        <v>Hronov 1.5.-11.5.2003</v>
      </c>
      <c r="AY3" s="32"/>
      <c r="AZ3" s="33"/>
    </row>
    <row r="4" spans="6:52" ht="12.75">
      <c r="F4" s="130" t="s">
        <v>263</v>
      </c>
      <c r="G4" s="130"/>
      <c r="I4" s="127" t="s">
        <v>92</v>
      </c>
      <c r="J4" s="127"/>
      <c r="K4" s="127"/>
      <c r="AY4" s="32"/>
      <c r="AZ4" s="33"/>
    </row>
    <row r="5" spans="6:52" ht="15.75">
      <c r="F5" s="31" t="str">
        <f>IF(PocDisc=1,"po "&amp;PocDisc&amp;". bodovaném letovém úkolu","po "&amp;PocDisc&amp;". bodovaných letových úkolech")</f>
        <v>po 2. bodovaných letových úkolech</v>
      </c>
      <c r="K5" s="35"/>
      <c r="AY5" s="32"/>
      <c r="AZ5" s="33"/>
    </row>
    <row r="6" spans="1:52" s="38" customFormat="1" ht="12">
      <c r="A6" s="36"/>
      <c r="B6" s="37"/>
      <c r="D6" s="58"/>
      <c r="E6" s="59"/>
      <c r="H6" s="39"/>
      <c r="I6" s="128" t="s">
        <v>94</v>
      </c>
      <c r="J6" s="128"/>
      <c r="K6" s="128" t="s">
        <v>95</v>
      </c>
      <c r="L6" s="128"/>
      <c r="M6" s="128" t="s">
        <v>96</v>
      </c>
      <c r="N6" s="128"/>
      <c r="O6" s="128" t="s">
        <v>97</v>
      </c>
      <c r="P6" s="128"/>
      <c r="Q6" s="128" t="s">
        <v>98</v>
      </c>
      <c r="R6" s="128"/>
      <c r="S6" s="128" t="s">
        <v>99</v>
      </c>
      <c r="T6" s="128"/>
      <c r="U6" s="128" t="s">
        <v>100</v>
      </c>
      <c r="V6" s="128"/>
      <c r="W6" s="128" t="s">
        <v>101</v>
      </c>
      <c r="X6" s="128"/>
      <c r="Y6" s="128" t="s">
        <v>102</v>
      </c>
      <c r="Z6" s="128"/>
      <c r="AA6" s="128" t="s">
        <v>103</v>
      </c>
      <c r="AB6" s="128"/>
      <c r="AC6" s="128" t="s">
        <v>104</v>
      </c>
      <c r="AD6" s="128"/>
      <c r="AE6" s="128" t="s">
        <v>105</v>
      </c>
      <c r="AF6" s="128"/>
      <c r="AG6" s="128" t="s">
        <v>152</v>
      </c>
      <c r="AH6" s="128"/>
      <c r="AI6" s="128" t="s">
        <v>153</v>
      </c>
      <c r="AJ6" s="128"/>
      <c r="AK6" s="129" t="s">
        <v>174</v>
      </c>
      <c r="AL6" s="129"/>
      <c r="AM6" s="129"/>
      <c r="AN6" s="129"/>
      <c r="AO6" s="129"/>
      <c r="AP6" s="129"/>
      <c r="AQ6" s="129"/>
      <c r="AS6" s="41"/>
      <c r="AT6" s="40"/>
      <c r="AY6" s="42"/>
      <c r="AZ6" s="43"/>
    </row>
    <row r="7" spans="1:52" s="46" customFormat="1" ht="18" customHeight="1">
      <c r="A7" s="44" t="s">
        <v>39</v>
      </c>
      <c r="B7" s="45" t="s">
        <v>0</v>
      </c>
      <c r="C7" s="46" t="s">
        <v>22</v>
      </c>
      <c r="D7" s="46" t="s">
        <v>168</v>
      </c>
      <c r="E7" s="46" t="s">
        <v>148</v>
      </c>
      <c r="F7" s="46" t="s">
        <v>4</v>
      </c>
      <c r="G7" s="46" t="s">
        <v>2</v>
      </c>
      <c r="H7" s="47" t="s">
        <v>5</v>
      </c>
      <c r="I7" s="48" t="s">
        <v>57</v>
      </c>
      <c r="J7" s="46" t="s">
        <v>37</v>
      </c>
      <c r="K7" s="48" t="s">
        <v>57</v>
      </c>
      <c r="L7" s="46" t="s">
        <v>37</v>
      </c>
      <c r="M7" s="48" t="s">
        <v>57</v>
      </c>
      <c r="N7" s="46" t="s">
        <v>37</v>
      </c>
      <c r="O7" s="48" t="s">
        <v>57</v>
      </c>
      <c r="P7" s="46" t="s">
        <v>37</v>
      </c>
      <c r="Q7" s="48" t="s">
        <v>57</v>
      </c>
      <c r="R7" s="46" t="s">
        <v>37</v>
      </c>
      <c r="S7" s="48" t="s">
        <v>57</v>
      </c>
      <c r="T7" s="46" t="s">
        <v>37</v>
      </c>
      <c r="U7" s="48" t="s">
        <v>57</v>
      </c>
      <c r="V7" s="46" t="s">
        <v>37</v>
      </c>
      <c r="W7" s="48" t="s">
        <v>57</v>
      </c>
      <c r="X7" s="46" t="s">
        <v>37</v>
      </c>
      <c r="Y7" s="48" t="s">
        <v>57</v>
      </c>
      <c r="Z7" s="46" t="s">
        <v>37</v>
      </c>
      <c r="AA7" s="48" t="s">
        <v>57</v>
      </c>
      <c r="AB7" s="46" t="s">
        <v>37</v>
      </c>
      <c r="AC7" s="48" t="s">
        <v>57</v>
      </c>
      <c r="AD7" s="46" t="s">
        <v>37</v>
      </c>
      <c r="AE7" s="48" t="s">
        <v>57</v>
      </c>
      <c r="AF7" s="46" t="s">
        <v>37</v>
      </c>
      <c r="AG7" s="48" t="s">
        <v>57</v>
      </c>
      <c r="AH7" s="46" t="s">
        <v>37</v>
      </c>
      <c r="AI7" s="48" t="s">
        <v>57</v>
      </c>
      <c r="AJ7" s="46" t="s">
        <v>37</v>
      </c>
      <c r="AK7" s="44" t="s">
        <v>38</v>
      </c>
      <c r="AL7" s="49" t="s">
        <v>59</v>
      </c>
      <c r="AM7" s="49" t="s">
        <v>60</v>
      </c>
      <c r="AN7" s="48" t="s">
        <v>58</v>
      </c>
      <c r="AO7" s="50" t="s">
        <v>61</v>
      </c>
      <c r="AP7" s="91" t="s">
        <v>171</v>
      </c>
      <c r="AQ7" s="87" t="s">
        <v>167</v>
      </c>
      <c r="AR7" s="46" t="s">
        <v>40</v>
      </c>
      <c r="AS7" s="47" t="s">
        <v>151</v>
      </c>
      <c r="AY7" s="24"/>
      <c r="AZ7" s="24"/>
    </row>
    <row r="8" spans="1:51" ht="12.75">
      <c r="A8" s="51">
        <f aca="true" t="shared" si="0" ref="A8:A39">IF(B8&lt;&gt;"",RANK(AK8,AK$1:AK$65536),"")</f>
        <v>1</v>
      </c>
      <c r="B8" s="20" t="s">
        <v>226</v>
      </c>
      <c r="C8" s="24" t="str">
        <f aca="true" t="shared" si="1" ref="C8:C39">IF($B8="","",VLOOKUP($B8,StartList,2,0))</f>
        <v>Leník</v>
      </c>
      <c r="D8" s="88">
        <f aca="true" t="shared" si="2" ref="D8:D39">IF($B8="","",IF(VLOOKUP($B8,StartList,3,0)=0,"",VLOOKUP($B8,StartList,3,0)))</f>
      </c>
      <c r="E8" s="60">
        <f aca="true" t="shared" si="3" ref="E8:E39">IF($B8="","",IF(VLOOKUP($B8,StartList,7,0)=0,"",VLOOKUP($B8,StartList,7,0)))</f>
      </c>
      <c r="F8" s="24" t="str">
        <f aca="true" t="shared" si="4" ref="F8:F39">IF($B8="","",VLOOKUP($B8,StartList,6,0))</f>
        <v>Raná</v>
      </c>
      <c r="G8" s="24" t="str">
        <f aca="true" t="shared" si="5" ref="G8:G39">IF($B8="","",VLOOKUP($B8,StartList,4,0))</f>
        <v>Foka</v>
      </c>
      <c r="H8" s="25">
        <f aca="true" t="shared" si="6" ref="H8:H39">IF(B8&lt;&gt;"",VLOOKUP(B8,StartList,8,0),"")</f>
        <v>88</v>
      </c>
      <c r="I8" s="52">
        <f aca="true" t="shared" si="7" ref="I8:I39">IF($B8&lt;&gt;"",IF(MAX(J$1:J$65536)=0,0,RANK(J8,J$1:J$65536)),"")</f>
        <v>1</v>
      </c>
      <c r="J8" s="53">
        <f aca="true" ca="1" t="shared" si="8" ref="J8:J39">IF($B8="","",IF(ISERROR(VLOOKUP($B8,INDIRECT(I$6&amp;"!$B:$Z"),21,0)),0,IF(I$6="",0,VLOOKUP($B8,INDIRECT(I$6&amp;"!$B:$Z"),21,0))))</f>
        <v>462</v>
      </c>
      <c r="K8" s="52">
        <f aca="true" t="shared" si="9" ref="K8:K39">IF($B8&lt;&gt;"",IF(MAX(L$1:L$65536)=0,0,RANK(L8,L$1:L$65536)),"")</f>
        <v>13</v>
      </c>
      <c r="L8" s="53">
        <f aca="true" ca="1" t="shared" si="10" ref="L8:L39">IF($B8="","",IF(ISERROR(VLOOKUP($B8,INDIRECT(K$6&amp;"!$B:$Z"),21,0)),0,IF(K$6="",0,VLOOKUP($B8,INDIRECT(K$6&amp;"!$B:$Z"),21,0))))</f>
        <v>5</v>
      </c>
      <c r="M8" s="52">
        <f aca="true" t="shared" si="11" ref="M8:M39">IF($B8&lt;&gt;"",IF(MAX(N$1:N$65536)=0,0,RANK(N8,N$1:N$65536)),"")</f>
        <v>0</v>
      </c>
      <c r="N8" s="53">
        <f aca="true" ca="1" t="shared" si="12" ref="N8:N39">IF($B8="","",IF(ISERROR(VLOOKUP($B8,INDIRECT(M$6&amp;"!$B:$Z"),21,0)),0,IF(M$6="",0,VLOOKUP($B8,INDIRECT(M$6&amp;"!$B:$Z"),21,0))))</f>
        <v>0</v>
      </c>
      <c r="O8" s="52">
        <f aca="true" t="shared" si="13" ref="O8:O39">IF($B8&lt;&gt;"",IF(MAX(P$1:P$65536)=0,0,RANK(P8,P$1:P$65536)),"")</f>
        <v>0</v>
      </c>
      <c r="P8" s="53">
        <f aca="true" ca="1" t="shared" si="14" ref="P8:P39">IF($B8="","",IF(ISERROR(VLOOKUP($B8,INDIRECT(O$6&amp;"!$B:$Z"),21,0)),0,IF(O$6="",0,VLOOKUP($B8,INDIRECT(O$6&amp;"!$B:$Z"),21,0))))</f>
        <v>0</v>
      </c>
      <c r="Q8" s="52">
        <f aca="true" t="shared" si="15" ref="Q8:Q39">IF($B8&lt;&gt;"",IF(MAX(R$1:R$65536)=0,0,RANK(R8,R$1:R$65536)),"")</f>
        <v>0</v>
      </c>
      <c r="R8" s="53">
        <f aca="true" ca="1" t="shared" si="16" ref="R8:R39">IF($B8="","",IF(ISERROR(VLOOKUP($B8,INDIRECT(Q$6&amp;"!$B:$Z"),21,0)),0,IF(Q$6="",0,VLOOKUP($B8,INDIRECT(Q$6&amp;"!$B:$Z"),21,0))))</f>
        <v>0</v>
      </c>
      <c r="S8" s="52">
        <f aca="true" t="shared" si="17" ref="S8:S39">IF($B8&lt;&gt;"",IF(MAX(T$1:T$65536)=0,0,RANK(T8,T$1:T$65536)),"")</f>
        <v>0</v>
      </c>
      <c r="T8" s="53">
        <f aca="true" ca="1" t="shared" si="18" ref="T8:T39">IF($B8="","",IF(ISERROR(VLOOKUP($B8,INDIRECT(S$6&amp;"!$B:$Z"),21,0)),0,IF(S$6="",0,VLOOKUP($B8,INDIRECT(S$6&amp;"!$B:$Z"),21,0))))</f>
        <v>0</v>
      </c>
      <c r="U8" s="52">
        <f aca="true" t="shared" si="19" ref="U8:U39">IF($B8&lt;&gt;"",IF(MAX(V$1:V$65536)=0,0,RANK(V8,V$1:V$65536)),"")</f>
        <v>0</v>
      </c>
      <c r="V8" s="53">
        <f aca="true" ca="1" t="shared" si="20" ref="V8:V39">IF($B8="","",IF(ISERROR(VLOOKUP($B8,INDIRECT(U$6&amp;"!$B:$Z"),21,0)),0,IF(U$6="",0,VLOOKUP($B8,INDIRECT(U$6&amp;"!$B:$Z"),21,0))))</f>
        <v>0</v>
      </c>
      <c r="W8" s="52">
        <f aca="true" t="shared" si="21" ref="W8:W39">IF($B8&lt;&gt;"",IF(MAX(X$1:X$65536)=0,0,RANK(X8,X$1:X$65536)),"")</f>
        <v>0</v>
      </c>
      <c r="X8" s="53">
        <f aca="true" ca="1" t="shared" si="22" ref="X8:X39">IF($B8="","",IF(ISERROR(VLOOKUP($B8,INDIRECT(W$6&amp;"!$B:$Z"),21,0)),0,IF(W$6="",0,VLOOKUP($B8,INDIRECT(W$6&amp;"!$B:$Z"),21,0))))</f>
        <v>0</v>
      </c>
      <c r="Y8" s="52">
        <f aca="true" t="shared" si="23" ref="Y8:Y39">IF($B8&lt;&gt;"",IF(MAX(Z$1:Z$65536)=0,0,RANK(Z8,Z$1:Z$65536)),"")</f>
        <v>0</v>
      </c>
      <c r="Z8" s="53">
        <f aca="true" ca="1" t="shared" si="24" ref="Z8:Z39">IF($B8="","",IF(ISERROR(VLOOKUP($B8,INDIRECT(Y$6&amp;"!$B:$Z"),21,0)),0,IF(Y$6="",0,VLOOKUP($B8,INDIRECT(Y$6&amp;"!$B:$Z"),21,0))))</f>
        <v>0</v>
      </c>
      <c r="AA8" s="52">
        <f aca="true" t="shared" si="25" ref="AA8:AA39">IF($B8&lt;&gt;"",IF(MAX(AB$1:AB$65536)=0,0,RANK(AB8,AB$1:AB$65536)),"")</f>
        <v>0</v>
      </c>
      <c r="AB8" s="53">
        <f aca="true" ca="1" t="shared" si="26" ref="AB8:AB39">IF($B8="","",IF(ISERROR(VLOOKUP($B8,INDIRECT(AA$6&amp;"!$B:$Z"),21,0)),0,IF(AA$6="",0,VLOOKUP($B8,INDIRECT(AA$6&amp;"!$B:$Z"),21,0))))</f>
        <v>0</v>
      </c>
      <c r="AC8" s="52">
        <f aca="true" t="shared" si="27" ref="AC8:AC39">IF($B8&lt;&gt;"",IF(MAX(AD$1:AD$65536)=0,0,RANK(AD8,AD$1:AD$65536)),"")</f>
        <v>0</v>
      </c>
      <c r="AD8" s="53">
        <f aca="true" ca="1" t="shared" si="28" ref="AD8:AD39">IF($B8="","",IF(ISERROR(VLOOKUP($B8,INDIRECT(AC$6&amp;"!$B:$Z"),21,0)),0,IF(AC$6="",0,VLOOKUP($B8,INDIRECT(AC$6&amp;"!$B:$Z"),21,0))))</f>
        <v>0</v>
      </c>
      <c r="AE8" s="52">
        <f aca="true" t="shared" si="29" ref="AE8:AE39">IF($B8&lt;&gt;"",IF(MAX(AF$1:AF$65536)=0,0,RANK(AF8,AF$1:AF$65536)),"")</f>
        <v>0</v>
      </c>
      <c r="AF8" s="53">
        <f aca="true" ca="1" t="shared" si="30" ref="AF8:AF39">IF($B8="","",IF(ISERROR(VLOOKUP($B8,INDIRECT(AE$6&amp;"!$B:$Z"),21,0)),0,IF(AE$6="",0,VLOOKUP($B8,INDIRECT(AE$6&amp;"!$B:$Z"),21,0))))</f>
        <v>0</v>
      </c>
      <c r="AG8" s="52">
        <f aca="true" t="shared" si="31" ref="AG8:AG39">IF($B8&lt;&gt;"",IF(MAX(AH$1:AH$65536)=0,0,RANK(AH8,AH$1:AH$65536)),"")</f>
        <v>0</v>
      </c>
      <c r="AH8" s="53">
        <f aca="true" ca="1" t="shared" si="32" ref="AH8:AH39">IF($B8="","",IF(ISERROR(VLOOKUP($B8,INDIRECT(AG$6&amp;"!$B:$Z"),21,0)),0,IF(AG$6="",0,VLOOKUP($B8,INDIRECT(AG$6&amp;"!$B:$Z"),21,0))))</f>
        <v>0</v>
      </c>
      <c r="AI8" s="52">
        <f aca="true" t="shared" si="33" ref="AI8:AI39">IF($B8&lt;&gt;"",IF(MAX(AJ$1:AJ$65536)=0,0,RANK(AJ8,AJ$1:AJ$65536)),"")</f>
        <v>0</v>
      </c>
      <c r="AJ8" s="53">
        <f aca="true" ca="1" t="shared" si="34" ref="AJ8:AJ39">IF($B8="","",IF(ISERROR(VLOOKUP($B8,INDIRECT(AI$6&amp;"!$B:$Z"),21,0)),0,IF(AI$6="",0,VLOOKUP($B8,INDIRECT(AI$6&amp;"!$B:$Z"),21,0))))</f>
        <v>0</v>
      </c>
      <c r="AK8" s="103">
        <f aca="true" t="shared" si="35" ref="AK8:AK39">IF(B8&lt;&gt;"",SUM(J8,L8,N8,P8,R8,T8,V8,X8,Z8,AB8,AD8,AF8,AH8,AJ8),"")</f>
        <v>467</v>
      </c>
      <c r="AL8" s="108">
        <f aca="true" t="shared" si="36" ref="AL8:AL39">IF(B8&lt;&gt;"",AK8-MAX(Body),"")</f>
        <v>0</v>
      </c>
      <c r="AM8" s="108">
        <f>IF(B8&lt;&gt;"",0,"")</f>
        <v>0</v>
      </c>
      <c r="AN8" s="90">
        <f aca="true" t="shared" si="37" ref="AN8:AN39">IF(B8&lt;&gt;"",SUM(I8,K8,M8,O8,Q8,S8,U8,W8,Y8,AA8,AC8,AE8,AG8,AI8),"")</f>
        <v>14</v>
      </c>
      <c r="AO8" s="109">
        <f aca="true" t="shared" si="38" ref="AO8:AO39">IF(B8&lt;&gt;"",AN8/PocDisc,"")</f>
        <v>7</v>
      </c>
      <c r="AP8" s="90">
        <f aca="true" t="shared" si="39" ref="AP8:AP39">IF(B8&lt;&gt;"",RANK(AO8,AO$1:AO$65536,1),"")</f>
        <v>5</v>
      </c>
      <c r="AQ8" s="108">
        <f aca="true" t="shared" si="40" ref="AQ8:AQ39">IF(B8&lt;&gt;"",ROUND(AK8/MAX(AK$1:AK$65536)*10000,0),"")</f>
        <v>10000</v>
      </c>
      <c r="AR8" s="21"/>
      <c r="AS8" s="21"/>
      <c r="AX8" s="24" t="s">
        <v>94</v>
      </c>
      <c r="AY8" s="24" t="str">
        <f>IF(MAX(I:I)&gt;0,"true","false")</f>
        <v>true</v>
      </c>
    </row>
    <row r="9" spans="1:52" ht="12.75">
      <c r="A9" s="51">
        <f t="shared" si="0"/>
        <v>2</v>
      </c>
      <c r="B9" s="20" t="s">
        <v>191</v>
      </c>
      <c r="C9" s="24" t="str">
        <f t="shared" si="1"/>
        <v>Suchánek</v>
      </c>
      <c r="D9" s="88">
        <f t="shared" si="2"/>
      </c>
      <c r="E9" s="60">
        <f t="shared" si="3"/>
      </c>
      <c r="F9" s="24" t="str">
        <f t="shared" si="4"/>
        <v>Hronov</v>
      </c>
      <c r="G9" s="24" t="str">
        <f t="shared" si="5"/>
        <v>VT-116</v>
      </c>
      <c r="H9" s="25">
        <f t="shared" si="6"/>
        <v>86</v>
      </c>
      <c r="I9" s="52">
        <f t="shared" si="7"/>
        <v>2</v>
      </c>
      <c r="J9" s="53">
        <f ca="1" t="shared" si="8"/>
        <v>430</v>
      </c>
      <c r="K9" s="52">
        <f t="shared" si="9"/>
        <v>8</v>
      </c>
      <c r="L9" s="53">
        <f ca="1" t="shared" si="10"/>
        <v>10</v>
      </c>
      <c r="M9" s="52">
        <f t="shared" si="11"/>
        <v>0</v>
      </c>
      <c r="N9" s="53">
        <f ca="1" t="shared" si="12"/>
        <v>0</v>
      </c>
      <c r="O9" s="52">
        <f t="shared" si="13"/>
        <v>0</v>
      </c>
      <c r="P9" s="53">
        <f ca="1" t="shared" si="14"/>
        <v>0</v>
      </c>
      <c r="Q9" s="52">
        <f t="shared" si="15"/>
        <v>0</v>
      </c>
      <c r="R9" s="53">
        <f ca="1" t="shared" si="16"/>
        <v>0</v>
      </c>
      <c r="S9" s="52">
        <f t="shared" si="17"/>
        <v>0</v>
      </c>
      <c r="T9" s="53">
        <f ca="1" t="shared" si="18"/>
        <v>0</v>
      </c>
      <c r="U9" s="52">
        <f t="shared" si="19"/>
        <v>0</v>
      </c>
      <c r="V9" s="53">
        <f ca="1" t="shared" si="20"/>
        <v>0</v>
      </c>
      <c r="W9" s="52">
        <f t="shared" si="21"/>
        <v>0</v>
      </c>
      <c r="X9" s="53">
        <f ca="1" t="shared" si="22"/>
        <v>0</v>
      </c>
      <c r="Y9" s="52">
        <f t="shared" si="23"/>
        <v>0</v>
      </c>
      <c r="Z9" s="53">
        <f ca="1" t="shared" si="24"/>
        <v>0</v>
      </c>
      <c r="AA9" s="52">
        <f t="shared" si="25"/>
        <v>0</v>
      </c>
      <c r="AB9" s="53">
        <f ca="1" t="shared" si="26"/>
        <v>0</v>
      </c>
      <c r="AC9" s="52">
        <f t="shared" si="27"/>
        <v>0</v>
      </c>
      <c r="AD9" s="53">
        <f ca="1" t="shared" si="28"/>
        <v>0</v>
      </c>
      <c r="AE9" s="52">
        <f t="shared" si="29"/>
        <v>0</v>
      </c>
      <c r="AF9" s="53">
        <f ca="1" t="shared" si="30"/>
        <v>0</v>
      </c>
      <c r="AG9" s="52">
        <f t="shared" si="31"/>
        <v>0</v>
      </c>
      <c r="AH9" s="53">
        <f ca="1" t="shared" si="32"/>
        <v>0</v>
      </c>
      <c r="AI9" s="52">
        <f t="shared" si="33"/>
        <v>0</v>
      </c>
      <c r="AJ9" s="53">
        <f ca="1" t="shared" si="34"/>
        <v>0</v>
      </c>
      <c r="AK9" s="103">
        <f t="shared" si="35"/>
        <v>440</v>
      </c>
      <c r="AL9" s="108">
        <f t="shared" si="36"/>
        <v>-27</v>
      </c>
      <c r="AM9" s="108">
        <f aca="true" t="shared" si="41" ref="AM9:AM40">IF(B9&lt;&gt;"",AK9-AK8,"")</f>
        <v>-27</v>
      </c>
      <c r="AN9" s="90">
        <f t="shared" si="37"/>
        <v>10</v>
      </c>
      <c r="AO9" s="109">
        <f t="shared" si="38"/>
        <v>5</v>
      </c>
      <c r="AP9" s="90">
        <f t="shared" si="39"/>
        <v>2</v>
      </c>
      <c r="AQ9" s="108">
        <f t="shared" si="40"/>
        <v>9422</v>
      </c>
      <c r="AR9" s="21"/>
      <c r="AS9" s="21"/>
      <c r="AT9" s="24"/>
      <c r="AX9" s="24" t="s">
        <v>95</v>
      </c>
      <c r="AY9" s="24" t="str">
        <f>IF(MAX(K:K)&gt;0,"true","false")</f>
        <v>true</v>
      </c>
      <c r="AZ9" s="28"/>
    </row>
    <row r="10" spans="1:52" ht="12.75">
      <c r="A10" s="51">
        <f t="shared" si="0"/>
        <v>3</v>
      </c>
      <c r="B10" s="20" t="s">
        <v>255</v>
      </c>
      <c r="C10" s="24" t="str">
        <f t="shared" si="1"/>
        <v>Beneš</v>
      </c>
      <c r="D10" s="88">
        <f t="shared" si="2"/>
      </c>
      <c r="E10" s="60">
        <f t="shared" si="3"/>
      </c>
      <c r="F10" s="24" t="str">
        <f t="shared" si="4"/>
        <v>Raná</v>
      </c>
      <c r="G10" s="24" t="str">
        <f t="shared" si="5"/>
        <v>VT-16</v>
      </c>
      <c r="H10" s="25">
        <f t="shared" si="6"/>
        <v>86</v>
      </c>
      <c r="I10" s="52">
        <f t="shared" si="7"/>
        <v>3</v>
      </c>
      <c r="J10" s="53">
        <f ca="1" t="shared" si="8"/>
        <v>428</v>
      </c>
      <c r="K10" s="52">
        <f t="shared" si="9"/>
        <v>8</v>
      </c>
      <c r="L10" s="53">
        <f ca="1" t="shared" si="10"/>
        <v>10</v>
      </c>
      <c r="M10" s="52">
        <f t="shared" si="11"/>
        <v>0</v>
      </c>
      <c r="N10" s="53">
        <f ca="1" t="shared" si="12"/>
        <v>0</v>
      </c>
      <c r="O10" s="52">
        <f t="shared" si="13"/>
        <v>0</v>
      </c>
      <c r="P10" s="53">
        <f ca="1" t="shared" si="14"/>
        <v>0</v>
      </c>
      <c r="Q10" s="52">
        <f t="shared" si="15"/>
        <v>0</v>
      </c>
      <c r="R10" s="53">
        <f ca="1" t="shared" si="16"/>
        <v>0</v>
      </c>
      <c r="S10" s="52">
        <f t="shared" si="17"/>
        <v>0</v>
      </c>
      <c r="T10" s="53">
        <f ca="1" t="shared" si="18"/>
        <v>0</v>
      </c>
      <c r="U10" s="52">
        <f t="shared" si="19"/>
        <v>0</v>
      </c>
      <c r="V10" s="53">
        <f ca="1" t="shared" si="20"/>
        <v>0</v>
      </c>
      <c r="W10" s="52">
        <f t="shared" si="21"/>
        <v>0</v>
      </c>
      <c r="X10" s="53">
        <f ca="1" t="shared" si="22"/>
        <v>0</v>
      </c>
      <c r="Y10" s="52">
        <f t="shared" si="23"/>
        <v>0</v>
      </c>
      <c r="Z10" s="53">
        <f ca="1" t="shared" si="24"/>
        <v>0</v>
      </c>
      <c r="AA10" s="52">
        <f t="shared" si="25"/>
        <v>0</v>
      </c>
      <c r="AB10" s="53">
        <f ca="1" t="shared" si="26"/>
        <v>0</v>
      </c>
      <c r="AC10" s="52">
        <f t="shared" si="27"/>
        <v>0</v>
      </c>
      <c r="AD10" s="53">
        <f ca="1" t="shared" si="28"/>
        <v>0</v>
      </c>
      <c r="AE10" s="52">
        <f t="shared" si="29"/>
        <v>0</v>
      </c>
      <c r="AF10" s="53">
        <f ca="1" t="shared" si="30"/>
        <v>0</v>
      </c>
      <c r="AG10" s="52">
        <f t="shared" si="31"/>
        <v>0</v>
      </c>
      <c r="AH10" s="53">
        <f ca="1" t="shared" si="32"/>
        <v>0</v>
      </c>
      <c r="AI10" s="52">
        <f t="shared" si="33"/>
        <v>0</v>
      </c>
      <c r="AJ10" s="53">
        <f ca="1" t="shared" si="34"/>
        <v>0</v>
      </c>
      <c r="AK10" s="103">
        <f t="shared" si="35"/>
        <v>438</v>
      </c>
      <c r="AL10" s="108">
        <f t="shared" si="36"/>
        <v>-29</v>
      </c>
      <c r="AM10" s="108">
        <f t="shared" si="41"/>
        <v>-2</v>
      </c>
      <c r="AN10" s="90">
        <f t="shared" si="37"/>
        <v>11</v>
      </c>
      <c r="AO10" s="109">
        <f t="shared" si="38"/>
        <v>5.5</v>
      </c>
      <c r="AP10" s="90">
        <f t="shared" si="39"/>
        <v>3</v>
      </c>
      <c r="AQ10" s="108">
        <f t="shared" si="40"/>
        <v>9379</v>
      </c>
      <c r="AR10" s="21"/>
      <c r="AS10" s="21"/>
      <c r="AT10" s="24"/>
      <c r="AX10" s="24" t="s">
        <v>96</v>
      </c>
      <c r="AY10" s="24" t="str">
        <f>IF(MAX(M:M)&gt;0,"true","false")</f>
        <v>false</v>
      </c>
      <c r="AZ10" s="28"/>
    </row>
    <row r="11" spans="1:51" ht="12.75">
      <c r="A11" s="51">
        <f t="shared" si="0"/>
        <v>4</v>
      </c>
      <c r="B11" s="20" t="s">
        <v>240</v>
      </c>
      <c r="C11" s="24" t="str">
        <f t="shared" si="1"/>
        <v>Burdych</v>
      </c>
      <c r="D11" s="88">
        <f t="shared" si="2"/>
      </c>
      <c r="E11" s="60">
        <f t="shared" si="3"/>
      </c>
      <c r="F11" s="24" t="str">
        <f t="shared" si="4"/>
        <v>N.Město</v>
      </c>
      <c r="G11" s="24" t="str">
        <f t="shared" si="5"/>
        <v>L-13</v>
      </c>
      <c r="H11" s="25">
        <f t="shared" si="6"/>
        <v>76</v>
      </c>
      <c r="I11" s="52">
        <f t="shared" si="7"/>
        <v>4</v>
      </c>
      <c r="J11" s="53">
        <f ca="1" t="shared" si="8"/>
        <v>408</v>
      </c>
      <c r="K11" s="52">
        <f t="shared" si="9"/>
        <v>12</v>
      </c>
      <c r="L11" s="53">
        <f ca="1" t="shared" si="10"/>
        <v>9</v>
      </c>
      <c r="M11" s="52">
        <f t="shared" si="11"/>
        <v>0</v>
      </c>
      <c r="N11" s="53">
        <f ca="1" t="shared" si="12"/>
        <v>0</v>
      </c>
      <c r="O11" s="52">
        <f t="shared" si="13"/>
        <v>0</v>
      </c>
      <c r="P11" s="53">
        <f ca="1" t="shared" si="14"/>
        <v>0</v>
      </c>
      <c r="Q11" s="52">
        <f t="shared" si="15"/>
        <v>0</v>
      </c>
      <c r="R11" s="53">
        <f ca="1" t="shared" si="16"/>
        <v>0</v>
      </c>
      <c r="S11" s="52">
        <f t="shared" si="17"/>
        <v>0</v>
      </c>
      <c r="T11" s="53">
        <f ca="1" t="shared" si="18"/>
        <v>0</v>
      </c>
      <c r="U11" s="52">
        <f t="shared" si="19"/>
        <v>0</v>
      </c>
      <c r="V11" s="53">
        <f ca="1" t="shared" si="20"/>
        <v>0</v>
      </c>
      <c r="W11" s="52">
        <f t="shared" si="21"/>
        <v>0</v>
      </c>
      <c r="X11" s="53">
        <f ca="1" t="shared" si="22"/>
        <v>0</v>
      </c>
      <c r="Y11" s="52">
        <f t="shared" si="23"/>
        <v>0</v>
      </c>
      <c r="Z11" s="53">
        <f ca="1" t="shared" si="24"/>
        <v>0</v>
      </c>
      <c r="AA11" s="52">
        <f t="shared" si="25"/>
        <v>0</v>
      </c>
      <c r="AB11" s="53">
        <f ca="1" t="shared" si="26"/>
        <v>0</v>
      </c>
      <c r="AC11" s="52">
        <f t="shared" si="27"/>
        <v>0</v>
      </c>
      <c r="AD11" s="53">
        <f ca="1" t="shared" si="28"/>
        <v>0</v>
      </c>
      <c r="AE11" s="52">
        <f t="shared" si="29"/>
        <v>0</v>
      </c>
      <c r="AF11" s="53">
        <f ca="1" t="shared" si="30"/>
        <v>0</v>
      </c>
      <c r="AG11" s="52">
        <f t="shared" si="31"/>
        <v>0</v>
      </c>
      <c r="AH11" s="53">
        <f ca="1" t="shared" si="32"/>
        <v>0</v>
      </c>
      <c r="AI11" s="52">
        <f t="shared" si="33"/>
        <v>0</v>
      </c>
      <c r="AJ11" s="53">
        <f ca="1" t="shared" si="34"/>
        <v>0</v>
      </c>
      <c r="AK11" s="103">
        <f t="shared" si="35"/>
        <v>417</v>
      </c>
      <c r="AL11" s="108">
        <f t="shared" si="36"/>
        <v>-50</v>
      </c>
      <c r="AM11" s="108">
        <f t="shared" si="41"/>
        <v>-21</v>
      </c>
      <c r="AN11" s="90">
        <f t="shared" si="37"/>
        <v>16</v>
      </c>
      <c r="AO11" s="109">
        <f t="shared" si="38"/>
        <v>8</v>
      </c>
      <c r="AP11" s="90">
        <f t="shared" si="39"/>
        <v>7</v>
      </c>
      <c r="AQ11" s="108">
        <f t="shared" si="40"/>
        <v>8929</v>
      </c>
      <c r="AR11" s="21"/>
      <c r="AS11" s="21"/>
      <c r="AX11" s="24" t="s">
        <v>97</v>
      </c>
      <c r="AY11" s="24" t="str">
        <f>IF(MAX(O:O)&gt;0,"true","false")</f>
        <v>false</v>
      </c>
    </row>
    <row r="12" spans="1:51" ht="12.75">
      <c r="A12" s="51">
        <f t="shared" si="0"/>
        <v>5</v>
      </c>
      <c r="B12" s="20" t="s">
        <v>205</v>
      </c>
      <c r="C12" s="24" t="str">
        <f t="shared" si="1"/>
        <v>Svoboda</v>
      </c>
      <c r="D12" s="88">
        <f t="shared" si="2"/>
      </c>
      <c r="E12" s="60">
        <f t="shared" si="3"/>
      </c>
      <c r="F12" s="24" t="str">
        <f t="shared" si="4"/>
        <v>Letkov</v>
      </c>
      <c r="G12" s="24" t="str">
        <f t="shared" si="5"/>
        <v>VT-116</v>
      </c>
      <c r="H12" s="25">
        <f t="shared" si="6"/>
        <v>86</v>
      </c>
      <c r="I12" s="52">
        <f t="shared" si="7"/>
        <v>5</v>
      </c>
      <c r="J12" s="53">
        <f ca="1" t="shared" si="8"/>
        <v>361</v>
      </c>
      <c r="K12" s="52">
        <f t="shared" si="9"/>
        <v>2</v>
      </c>
      <c r="L12" s="53">
        <f ca="1" t="shared" si="10"/>
        <v>17</v>
      </c>
      <c r="M12" s="52">
        <f t="shared" si="11"/>
        <v>0</v>
      </c>
      <c r="N12" s="53">
        <f ca="1" t="shared" si="12"/>
        <v>0</v>
      </c>
      <c r="O12" s="52">
        <f t="shared" si="13"/>
        <v>0</v>
      </c>
      <c r="P12" s="53">
        <f ca="1" t="shared" si="14"/>
        <v>0</v>
      </c>
      <c r="Q12" s="52">
        <f t="shared" si="15"/>
        <v>0</v>
      </c>
      <c r="R12" s="53">
        <f ca="1" t="shared" si="16"/>
        <v>0</v>
      </c>
      <c r="S12" s="52">
        <f t="shared" si="17"/>
        <v>0</v>
      </c>
      <c r="T12" s="53">
        <f ca="1" t="shared" si="18"/>
        <v>0</v>
      </c>
      <c r="U12" s="52">
        <f t="shared" si="19"/>
        <v>0</v>
      </c>
      <c r="V12" s="53">
        <f ca="1" t="shared" si="20"/>
        <v>0</v>
      </c>
      <c r="W12" s="52">
        <f t="shared" si="21"/>
        <v>0</v>
      </c>
      <c r="X12" s="53">
        <f ca="1" t="shared" si="22"/>
        <v>0</v>
      </c>
      <c r="Y12" s="52">
        <f t="shared" si="23"/>
        <v>0</v>
      </c>
      <c r="Z12" s="53">
        <f ca="1" t="shared" si="24"/>
        <v>0</v>
      </c>
      <c r="AA12" s="52">
        <f t="shared" si="25"/>
        <v>0</v>
      </c>
      <c r="AB12" s="53">
        <f ca="1" t="shared" si="26"/>
        <v>0</v>
      </c>
      <c r="AC12" s="52">
        <f t="shared" si="27"/>
        <v>0</v>
      </c>
      <c r="AD12" s="53">
        <f ca="1" t="shared" si="28"/>
        <v>0</v>
      </c>
      <c r="AE12" s="52">
        <f t="shared" si="29"/>
        <v>0</v>
      </c>
      <c r="AF12" s="53">
        <f ca="1" t="shared" si="30"/>
        <v>0</v>
      </c>
      <c r="AG12" s="52">
        <f t="shared" si="31"/>
        <v>0</v>
      </c>
      <c r="AH12" s="53">
        <f ca="1" t="shared" si="32"/>
        <v>0</v>
      </c>
      <c r="AI12" s="52">
        <f t="shared" si="33"/>
        <v>0</v>
      </c>
      <c r="AJ12" s="53">
        <f ca="1" t="shared" si="34"/>
        <v>0</v>
      </c>
      <c r="AK12" s="103">
        <f t="shared" si="35"/>
        <v>378</v>
      </c>
      <c r="AL12" s="108">
        <f t="shared" si="36"/>
        <v>-89</v>
      </c>
      <c r="AM12" s="108">
        <f t="shared" si="41"/>
        <v>-39</v>
      </c>
      <c r="AN12" s="90">
        <f t="shared" si="37"/>
        <v>7</v>
      </c>
      <c r="AO12" s="109">
        <f t="shared" si="38"/>
        <v>3.5</v>
      </c>
      <c r="AP12" s="90">
        <f t="shared" si="39"/>
        <v>1</v>
      </c>
      <c r="AQ12" s="108">
        <f t="shared" si="40"/>
        <v>8094</v>
      </c>
      <c r="AR12" s="21"/>
      <c r="AS12" s="21"/>
      <c r="AX12" s="24" t="s">
        <v>98</v>
      </c>
      <c r="AY12" s="24" t="str">
        <f>IF(MAX(Q:Q)&gt;0,"true","false")</f>
        <v>false</v>
      </c>
    </row>
    <row r="13" spans="1:52" ht="12.75">
      <c r="A13" s="51">
        <f t="shared" si="0"/>
        <v>6</v>
      </c>
      <c r="B13" s="20" t="s">
        <v>223</v>
      </c>
      <c r="C13" s="24" t="str">
        <f t="shared" si="1"/>
        <v>Středa</v>
      </c>
      <c r="D13" s="88">
        <f t="shared" si="2"/>
      </c>
      <c r="E13" s="60">
        <f t="shared" si="3"/>
      </c>
      <c r="F13" s="24" t="str">
        <f t="shared" si="4"/>
        <v>Vrchlabí</v>
      </c>
      <c r="G13" s="24" t="str">
        <f t="shared" si="5"/>
        <v>VT-116</v>
      </c>
      <c r="H13" s="25">
        <f t="shared" si="6"/>
        <v>86</v>
      </c>
      <c r="I13" s="52">
        <f t="shared" si="7"/>
        <v>5</v>
      </c>
      <c r="J13" s="53">
        <f ca="1" t="shared" si="8"/>
        <v>361</v>
      </c>
      <c r="K13" s="52">
        <f t="shared" si="9"/>
        <v>16</v>
      </c>
      <c r="L13" s="53">
        <f ca="1" t="shared" si="10"/>
        <v>0</v>
      </c>
      <c r="M13" s="52">
        <f t="shared" si="11"/>
        <v>0</v>
      </c>
      <c r="N13" s="53">
        <f ca="1" t="shared" si="12"/>
        <v>0</v>
      </c>
      <c r="O13" s="52">
        <f t="shared" si="13"/>
        <v>0</v>
      </c>
      <c r="P13" s="53">
        <f ca="1" t="shared" si="14"/>
        <v>0</v>
      </c>
      <c r="Q13" s="52">
        <f t="shared" si="15"/>
        <v>0</v>
      </c>
      <c r="R13" s="53">
        <f ca="1" t="shared" si="16"/>
        <v>0</v>
      </c>
      <c r="S13" s="52">
        <f t="shared" si="17"/>
        <v>0</v>
      </c>
      <c r="T13" s="53">
        <f ca="1" t="shared" si="18"/>
        <v>0</v>
      </c>
      <c r="U13" s="52">
        <f t="shared" si="19"/>
        <v>0</v>
      </c>
      <c r="V13" s="53">
        <f ca="1" t="shared" si="20"/>
        <v>0</v>
      </c>
      <c r="W13" s="52">
        <f t="shared" si="21"/>
        <v>0</v>
      </c>
      <c r="X13" s="53">
        <f ca="1" t="shared" si="22"/>
        <v>0</v>
      </c>
      <c r="Y13" s="52">
        <f t="shared" si="23"/>
        <v>0</v>
      </c>
      <c r="Z13" s="53">
        <f ca="1" t="shared" si="24"/>
        <v>0</v>
      </c>
      <c r="AA13" s="52">
        <f t="shared" si="25"/>
        <v>0</v>
      </c>
      <c r="AB13" s="53">
        <f ca="1" t="shared" si="26"/>
        <v>0</v>
      </c>
      <c r="AC13" s="52">
        <f t="shared" si="27"/>
        <v>0</v>
      </c>
      <c r="AD13" s="53">
        <f ca="1" t="shared" si="28"/>
        <v>0</v>
      </c>
      <c r="AE13" s="52">
        <f t="shared" si="29"/>
        <v>0</v>
      </c>
      <c r="AF13" s="53">
        <f ca="1" t="shared" si="30"/>
        <v>0</v>
      </c>
      <c r="AG13" s="52">
        <f t="shared" si="31"/>
        <v>0</v>
      </c>
      <c r="AH13" s="53">
        <f ca="1" t="shared" si="32"/>
        <v>0</v>
      </c>
      <c r="AI13" s="52">
        <f t="shared" si="33"/>
        <v>0</v>
      </c>
      <c r="AJ13" s="53">
        <f ca="1" t="shared" si="34"/>
        <v>0</v>
      </c>
      <c r="AK13" s="103">
        <f t="shared" si="35"/>
        <v>361</v>
      </c>
      <c r="AL13" s="108">
        <f t="shared" si="36"/>
        <v>-106</v>
      </c>
      <c r="AM13" s="108">
        <f t="shared" si="41"/>
        <v>-17</v>
      </c>
      <c r="AN13" s="90">
        <f t="shared" si="37"/>
        <v>21</v>
      </c>
      <c r="AO13" s="109">
        <f t="shared" si="38"/>
        <v>10.5</v>
      </c>
      <c r="AP13" s="90">
        <f t="shared" si="39"/>
        <v>13</v>
      </c>
      <c r="AQ13" s="108">
        <f t="shared" si="40"/>
        <v>7730</v>
      </c>
      <c r="AR13" s="21"/>
      <c r="AS13" s="21"/>
      <c r="AT13" s="24"/>
      <c r="AX13" s="24" t="s">
        <v>99</v>
      </c>
      <c r="AY13" s="24" t="str">
        <f>IF(MAX(S:S)&gt;0,"true","false")</f>
        <v>false</v>
      </c>
      <c r="AZ13" s="28"/>
    </row>
    <row r="14" spans="1:52" ht="12.75">
      <c r="A14" s="51">
        <f t="shared" si="0"/>
        <v>7</v>
      </c>
      <c r="B14" s="20" t="s">
        <v>219</v>
      </c>
      <c r="C14" s="24" t="str">
        <f t="shared" si="1"/>
        <v>Klicnar</v>
      </c>
      <c r="D14" s="88">
        <f t="shared" si="2"/>
      </c>
      <c r="E14" s="60">
        <f t="shared" si="3"/>
      </c>
      <c r="F14" s="24" t="str">
        <f t="shared" si="4"/>
        <v>Medlánky</v>
      </c>
      <c r="G14" s="24" t="str">
        <f t="shared" si="5"/>
        <v>M-28</v>
      </c>
      <c r="H14" s="25">
        <f t="shared" si="6"/>
        <v>87</v>
      </c>
      <c r="I14" s="52">
        <f t="shared" si="7"/>
        <v>7</v>
      </c>
      <c r="J14" s="53">
        <f ca="1" t="shared" si="8"/>
        <v>357</v>
      </c>
      <c r="K14" s="52">
        <f t="shared" si="9"/>
        <v>16</v>
      </c>
      <c r="L14" s="53">
        <f ca="1" t="shared" si="10"/>
        <v>0</v>
      </c>
      <c r="M14" s="52">
        <f t="shared" si="11"/>
        <v>0</v>
      </c>
      <c r="N14" s="53">
        <f ca="1" t="shared" si="12"/>
        <v>0</v>
      </c>
      <c r="O14" s="52">
        <f t="shared" si="13"/>
        <v>0</v>
      </c>
      <c r="P14" s="53">
        <f ca="1" t="shared" si="14"/>
        <v>0</v>
      </c>
      <c r="Q14" s="52">
        <f t="shared" si="15"/>
        <v>0</v>
      </c>
      <c r="R14" s="53">
        <f ca="1" t="shared" si="16"/>
        <v>0</v>
      </c>
      <c r="S14" s="52">
        <f t="shared" si="17"/>
        <v>0</v>
      </c>
      <c r="T14" s="53">
        <f ca="1" t="shared" si="18"/>
        <v>0</v>
      </c>
      <c r="U14" s="52">
        <f t="shared" si="19"/>
        <v>0</v>
      </c>
      <c r="V14" s="53">
        <f ca="1" t="shared" si="20"/>
        <v>0</v>
      </c>
      <c r="W14" s="52">
        <f t="shared" si="21"/>
        <v>0</v>
      </c>
      <c r="X14" s="53">
        <f ca="1" t="shared" si="22"/>
        <v>0</v>
      </c>
      <c r="Y14" s="52">
        <f t="shared" si="23"/>
        <v>0</v>
      </c>
      <c r="Z14" s="53">
        <f ca="1" t="shared" si="24"/>
        <v>0</v>
      </c>
      <c r="AA14" s="52">
        <f t="shared" si="25"/>
        <v>0</v>
      </c>
      <c r="AB14" s="53">
        <f ca="1" t="shared" si="26"/>
        <v>0</v>
      </c>
      <c r="AC14" s="52">
        <f t="shared" si="27"/>
        <v>0</v>
      </c>
      <c r="AD14" s="53">
        <f ca="1" t="shared" si="28"/>
        <v>0</v>
      </c>
      <c r="AE14" s="52">
        <f t="shared" si="29"/>
        <v>0</v>
      </c>
      <c r="AF14" s="53">
        <f ca="1" t="shared" si="30"/>
        <v>0</v>
      </c>
      <c r="AG14" s="52">
        <f t="shared" si="31"/>
        <v>0</v>
      </c>
      <c r="AH14" s="53">
        <f ca="1" t="shared" si="32"/>
        <v>0</v>
      </c>
      <c r="AI14" s="52">
        <f t="shared" si="33"/>
        <v>0</v>
      </c>
      <c r="AJ14" s="53">
        <f ca="1" t="shared" si="34"/>
        <v>0</v>
      </c>
      <c r="AK14" s="103">
        <f t="shared" si="35"/>
        <v>357</v>
      </c>
      <c r="AL14" s="108">
        <f t="shared" si="36"/>
        <v>-110</v>
      </c>
      <c r="AM14" s="108">
        <f t="shared" si="41"/>
        <v>-4</v>
      </c>
      <c r="AN14" s="90">
        <f t="shared" si="37"/>
        <v>23</v>
      </c>
      <c r="AO14" s="109">
        <f t="shared" si="38"/>
        <v>11.5</v>
      </c>
      <c r="AP14" s="90">
        <f t="shared" si="39"/>
        <v>15</v>
      </c>
      <c r="AQ14" s="108">
        <f t="shared" si="40"/>
        <v>7645</v>
      </c>
      <c r="AR14" s="21"/>
      <c r="AS14" s="21"/>
      <c r="AT14" s="24"/>
      <c r="AX14" s="24" t="s">
        <v>100</v>
      </c>
      <c r="AY14" s="24" t="str">
        <f>IF(MAX(U:U)&gt;0,"true","false")</f>
        <v>false</v>
      </c>
      <c r="AZ14" s="28"/>
    </row>
    <row r="15" spans="1:52" ht="12.75">
      <c r="A15" s="51">
        <f t="shared" si="0"/>
        <v>8</v>
      </c>
      <c r="B15" s="20" t="s">
        <v>250</v>
      </c>
      <c r="C15" s="24" t="str">
        <f t="shared" si="1"/>
        <v>Souhrada</v>
      </c>
      <c r="D15" s="88">
        <f t="shared" si="2"/>
      </c>
      <c r="E15" s="60">
        <f t="shared" si="3"/>
      </c>
      <c r="F15" s="24" t="str">
        <f t="shared" si="4"/>
        <v>Raná</v>
      </c>
      <c r="G15" s="24" t="str">
        <f t="shared" si="5"/>
        <v>VT-116</v>
      </c>
      <c r="H15" s="25">
        <f t="shared" si="6"/>
        <v>86</v>
      </c>
      <c r="I15" s="52">
        <f t="shared" si="7"/>
        <v>8</v>
      </c>
      <c r="J15" s="53">
        <f ca="1" t="shared" si="8"/>
        <v>341</v>
      </c>
      <c r="K15" s="52">
        <f t="shared" si="9"/>
        <v>5</v>
      </c>
      <c r="L15" s="53">
        <f ca="1" t="shared" si="10"/>
        <v>13</v>
      </c>
      <c r="M15" s="52">
        <f t="shared" si="11"/>
        <v>0</v>
      </c>
      <c r="N15" s="53">
        <f ca="1" t="shared" si="12"/>
        <v>0</v>
      </c>
      <c r="O15" s="52">
        <f t="shared" si="13"/>
        <v>0</v>
      </c>
      <c r="P15" s="53">
        <f ca="1" t="shared" si="14"/>
        <v>0</v>
      </c>
      <c r="Q15" s="52">
        <f t="shared" si="15"/>
        <v>0</v>
      </c>
      <c r="R15" s="53">
        <f ca="1" t="shared" si="16"/>
        <v>0</v>
      </c>
      <c r="S15" s="52">
        <f t="shared" si="17"/>
        <v>0</v>
      </c>
      <c r="T15" s="53">
        <f ca="1" t="shared" si="18"/>
        <v>0</v>
      </c>
      <c r="U15" s="52">
        <f t="shared" si="19"/>
        <v>0</v>
      </c>
      <c r="V15" s="53">
        <f ca="1" t="shared" si="20"/>
        <v>0</v>
      </c>
      <c r="W15" s="52">
        <f t="shared" si="21"/>
        <v>0</v>
      </c>
      <c r="X15" s="53">
        <f ca="1" t="shared" si="22"/>
        <v>0</v>
      </c>
      <c r="Y15" s="52">
        <f t="shared" si="23"/>
        <v>0</v>
      </c>
      <c r="Z15" s="53">
        <f ca="1" t="shared" si="24"/>
        <v>0</v>
      </c>
      <c r="AA15" s="52">
        <f t="shared" si="25"/>
        <v>0</v>
      </c>
      <c r="AB15" s="53">
        <f ca="1" t="shared" si="26"/>
        <v>0</v>
      </c>
      <c r="AC15" s="52">
        <f t="shared" si="27"/>
        <v>0</v>
      </c>
      <c r="AD15" s="53">
        <f ca="1" t="shared" si="28"/>
        <v>0</v>
      </c>
      <c r="AE15" s="52">
        <f t="shared" si="29"/>
        <v>0</v>
      </c>
      <c r="AF15" s="53">
        <f ca="1" t="shared" si="30"/>
        <v>0</v>
      </c>
      <c r="AG15" s="52">
        <f t="shared" si="31"/>
        <v>0</v>
      </c>
      <c r="AH15" s="53">
        <f ca="1" t="shared" si="32"/>
        <v>0</v>
      </c>
      <c r="AI15" s="52">
        <f t="shared" si="33"/>
        <v>0</v>
      </c>
      <c r="AJ15" s="53">
        <f ca="1" t="shared" si="34"/>
        <v>0</v>
      </c>
      <c r="AK15" s="103">
        <f t="shared" si="35"/>
        <v>354</v>
      </c>
      <c r="AL15" s="108">
        <f t="shared" si="36"/>
        <v>-113</v>
      </c>
      <c r="AM15" s="108">
        <f t="shared" si="41"/>
        <v>-3</v>
      </c>
      <c r="AN15" s="90">
        <f t="shared" si="37"/>
        <v>13</v>
      </c>
      <c r="AO15" s="109">
        <f t="shared" si="38"/>
        <v>6.5</v>
      </c>
      <c r="AP15" s="90">
        <f t="shared" si="39"/>
        <v>4</v>
      </c>
      <c r="AQ15" s="108">
        <f t="shared" si="40"/>
        <v>7580</v>
      </c>
      <c r="AR15" s="21"/>
      <c r="AS15" s="21"/>
      <c r="AT15" s="24"/>
      <c r="AX15" s="24" t="s">
        <v>101</v>
      </c>
      <c r="AY15" s="24" t="str">
        <f>IF(MAX(W:W)&gt;0,"true","false")</f>
        <v>false</v>
      </c>
      <c r="AZ15" s="28"/>
    </row>
    <row r="16" spans="1:52" ht="12.75">
      <c r="A16" s="51">
        <f t="shared" si="0"/>
        <v>9</v>
      </c>
      <c r="B16" s="20" t="s">
        <v>198</v>
      </c>
      <c r="C16" s="24" t="str">
        <f t="shared" si="1"/>
        <v>Říkal</v>
      </c>
      <c r="D16" s="88">
        <f t="shared" si="2"/>
      </c>
      <c r="E16" s="60">
        <f t="shared" si="3"/>
      </c>
      <c r="F16" s="24" t="str">
        <f t="shared" si="4"/>
        <v>Hronov</v>
      </c>
      <c r="G16" s="24" t="str">
        <f t="shared" si="5"/>
        <v>VT-16</v>
      </c>
      <c r="H16" s="25">
        <f t="shared" si="6"/>
        <v>86</v>
      </c>
      <c r="I16" s="52">
        <f t="shared" si="7"/>
        <v>9</v>
      </c>
      <c r="J16" s="53">
        <f ca="1" t="shared" si="8"/>
        <v>222</v>
      </c>
      <c r="K16" s="52">
        <f t="shared" si="9"/>
        <v>8</v>
      </c>
      <c r="L16" s="53">
        <f ca="1" t="shared" si="10"/>
        <v>10</v>
      </c>
      <c r="M16" s="52">
        <f t="shared" si="11"/>
        <v>0</v>
      </c>
      <c r="N16" s="53">
        <f ca="1" t="shared" si="12"/>
        <v>0</v>
      </c>
      <c r="O16" s="52">
        <f t="shared" si="13"/>
        <v>0</v>
      </c>
      <c r="P16" s="53">
        <f ca="1" t="shared" si="14"/>
        <v>0</v>
      </c>
      <c r="Q16" s="52">
        <f t="shared" si="15"/>
        <v>0</v>
      </c>
      <c r="R16" s="53">
        <f ca="1" t="shared" si="16"/>
        <v>0</v>
      </c>
      <c r="S16" s="52">
        <f t="shared" si="17"/>
        <v>0</v>
      </c>
      <c r="T16" s="53">
        <f ca="1" t="shared" si="18"/>
        <v>0</v>
      </c>
      <c r="U16" s="52">
        <f t="shared" si="19"/>
        <v>0</v>
      </c>
      <c r="V16" s="53">
        <f ca="1" t="shared" si="20"/>
        <v>0</v>
      </c>
      <c r="W16" s="52">
        <f t="shared" si="21"/>
        <v>0</v>
      </c>
      <c r="X16" s="53">
        <f ca="1" t="shared" si="22"/>
        <v>0</v>
      </c>
      <c r="Y16" s="52">
        <f t="shared" si="23"/>
        <v>0</v>
      </c>
      <c r="Z16" s="53">
        <f ca="1" t="shared" si="24"/>
        <v>0</v>
      </c>
      <c r="AA16" s="52">
        <f t="shared" si="25"/>
        <v>0</v>
      </c>
      <c r="AB16" s="53">
        <f ca="1" t="shared" si="26"/>
        <v>0</v>
      </c>
      <c r="AC16" s="52">
        <f t="shared" si="27"/>
        <v>0</v>
      </c>
      <c r="AD16" s="53">
        <f ca="1" t="shared" si="28"/>
        <v>0</v>
      </c>
      <c r="AE16" s="52">
        <f t="shared" si="29"/>
        <v>0</v>
      </c>
      <c r="AF16" s="53">
        <f ca="1" t="shared" si="30"/>
        <v>0</v>
      </c>
      <c r="AG16" s="52">
        <f t="shared" si="31"/>
        <v>0</v>
      </c>
      <c r="AH16" s="53">
        <f ca="1" t="shared" si="32"/>
        <v>0</v>
      </c>
      <c r="AI16" s="52">
        <f t="shared" si="33"/>
        <v>0</v>
      </c>
      <c r="AJ16" s="53">
        <f ca="1" t="shared" si="34"/>
        <v>0</v>
      </c>
      <c r="AK16" s="103">
        <f t="shared" si="35"/>
        <v>232</v>
      </c>
      <c r="AL16" s="108">
        <f t="shared" si="36"/>
        <v>-235</v>
      </c>
      <c r="AM16" s="108">
        <f t="shared" si="41"/>
        <v>-122</v>
      </c>
      <c r="AN16" s="90">
        <f t="shared" si="37"/>
        <v>17</v>
      </c>
      <c r="AO16" s="109">
        <f t="shared" si="38"/>
        <v>8.5</v>
      </c>
      <c r="AP16" s="90">
        <f t="shared" si="39"/>
        <v>9</v>
      </c>
      <c r="AQ16" s="108">
        <f t="shared" si="40"/>
        <v>4968</v>
      </c>
      <c r="AR16" s="21"/>
      <c r="AS16" s="21"/>
      <c r="AT16" s="24"/>
      <c r="AX16" s="24" t="s">
        <v>102</v>
      </c>
      <c r="AY16" s="24" t="str">
        <f>IF(MAX(Y:Y)&gt;0,"true","false")</f>
        <v>false</v>
      </c>
      <c r="AZ16" s="28"/>
    </row>
    <row r="17" spans="1:51" ht="12.75">
      <c r="A17" s="51">
        <f t="shared" si="0"/>
        <v>10</v>
      </c>
      <c r="B17" s="20" t="s">
        <v>233</v>
      </c>
      <c r="C17" s="24" t="str">
        <f t="shared" si="1"/>
        <v>Konopka</v>
      </c>
      <c r="D17" s="88">
        <f t="shared" si="2"/>
      </c>
      <c r="E17" s="60">
        <f t="shared" si="3"/>
      </c>
      <c r="F17" s="24" t="str">
        <f t="shared" si="4"/>
        <v>Letňany</v>
      </c>
      <c r="G17" s="24" t="str">
        <f t="shared" si="5"/>
        <v>VT-116</v>
      </c>
      <c r="H17" s="25">
        <f t="shared" si="6"/>
        <v>86</v>
      </c>
      <c r="I17" s="52">
        <f t="shared" si="7"/>
        <v>10</v>
      </c>
      <c r="J17" s="53">
        <f ca="1" t="shared" si="8"/>
        <v>201</v>
      </c>
      <c r="K17" s="52">
        <f t="shared" si="9"/>
        <v>13</v>
      </c>
      <c r="L17" s="53">
        <f ca="1" t="shared" si="10"/>
        <v>5</v>
      </c>
      <c r="M17" s="52">
        <f t="shared" si="11"/>
        <v>0</v>
      </c>
      <c r="N17" s="53">
        <f ca="1" t="shared" si="12"/>
        <v>0</v>
      </c>
      <c r="O17" s="52">
        <f t="shared" si="13"/>
        <v>0</v>
      </c>
      <c r="P17" s="53">
        <f ca="1" t="shared" si="14"/>
        <v>0</v>
      </c>
      <c r="Q17" s="52">
        <f t="shared" si="15"/>
        <v>0</v>
      </c>
      <c r="R17" s="53">
        <f ca="1" t="shared" si="16"/>
        <v>0</v>
      </c>
      <c r="S17" s="52">
        <f t="shared" si="17"/>
        <v>0</v>
      </c>
      <c r="T17" s="53">
        <f ca="1" t="shared" si="18"/>
        <v>0</v>
      </c>
      <c r="U17" s="52">
        <f t="shared" si="19"/>
        <v>0</v>
      </c>
      <c r="V17" s="53">
        <f ca="1" t="shared" si="20"/>
        <v>0</v>
      </c>
      <c r="W17" s="52">
        <f t="shared" si="21"/>
        <v>0</v>
      </c>
      <c r="X17" s="53">
        <f ca="1" t="shared" si="22"/>
        <v>0</v>
      </c>
      <c r="Y17" s="52">
        <f t="shared" si="23"/>
        <v>0</v>
      </c>
      <c r="Z17" s="53">
        <f ca="1" t="shared" si="24"/>
        <v>0</v>
      </c>
      <c r="AA17" s="52">
        <f t="shared" si="25"/>
        <v>0</v>
      </c>
      <c r="AB17" s="53">
        <f ca="1" t="shared" si="26"/>
        <v>0</v>
      </c>
      <c r="AC17" s="52">
        <f t="shared" si="27"/>
        <v>0</v>
      </c>
      <c r="AD17" s="53">
        <f ca="1" t="shared" si="28"/>
        <v>0</v>
      </c>
      <c r="AE17" s="52">
        <f t="shared" si="29"/>
        <v>0</v>
      </c>
      <c r="AF17" s="53">
        <f ca="1" t="shared" si="30"/>
        <v>0</v>
      </c>
      <c r="AG17" s="52">
        <f t="shared" si="31"/>
        <v>0</v>
      </c>
      <c r="AH17" s="53">
        <f ca="1" t="shared" si="32"/>
        <v>0</v>
      </c>
      <c r="AI17" s="52">
        <f t="shared" si="33"/>
        <v>0</v>
      </c>
      <c r="AJ17" s="53">
        <f ca="1" t="shared" si="34"/>
        <v>0</v>
      </c>
      <c r="AK17" s="103">
        <f t="shared" si="35"/>
        <v>206</v>
      </c>
      <c r="AL17" s="108">
        <f t="shared" si="36"/>
        <v>-261</v>
      </c>
      <c r="AM17" s="108">
        <f t="shared" si="41"/>
        <v>-26</v>
      </c>
      <c r="AN17" s="90">
        <f t="shared" si="37"/>
        <v>23</v>
      </c>
      <c r="AO17" s="109">
        <f t="shared" si="38"/>
        <v>11.5</v>
      </c>
      <c r="AP17" s="90">
        <f t="shared" si="39"/>
        <v>15</v>
      </c>
      <c r="AQ17" s="108">
        <f t="shared" si="40"/>
        <v>4411</v>
      </c>
      <c r="AR17" s="21"/>
      <c r="AS17" s="21"/>
      <c r="AT17" s="24"/>
      <c r="AX17" s="24" t="s">
        <v>103</v>
      </c>
      <c r="AY17" s="24" t="str">
        <f>IF(MAX(AA:AA)&gt;0,"true","false")</f>
        <v>false</v>
      </c>
    </row>
    <row r="18" spans="1:52" ht="12.75">
      <c r="A18" s="51">
        <f t="shared" si="0"/>
        <v>11</v>
      </c>
      <c r="B18" s="20" t="s">
        <v>246</v>
      </c>
      <c r="C18" s="24" t="str">
        <f t="shared" si="1"/>
        <v>Borůvka</v>
      </c>
      <c r="D18" s="88">
        <f t="shared" si="2"/>
      </c>
      <c r="E18" s="60">
        <f t="shared" si="3"/>
      </c>
      <c r="F18" s="24" t="str">
        <f t="shared" si="4"/>
        <v>N.Město</v>
      </c>
      <c r="G18" s="24" t="str">
        <f t="shared" si="5"/>
        <v>L-13</v>
      </c>
      <c r="H18" s="25">
        <f t="shared" si="6"/>
        <v>76</v>
      </c>
      <c r="I18" s="52">
        <f t="shared" si="7"/>
        <v>11</v>
      </c>
      <c r="J18" s="53">
        <f ca="1" t="shared" si="8"/>
        <v>106</v>
      </c>
      <c r="K18" s="52">
        <f t="shared" si="9"/>
        <v>3</v>
      </c>
      <c r="L18" s="53">
        <f ca="1" t="shared" si="10"/>
        <v>16</v>
      </c>
      <c r="M18" s="52">
        <f t="shared" si="11"/>
        <v>0</v>
      </c>
      <c r="N18" s="53">
        <f ca="1" t="shared" si="12"/>
        <v>0</v>
      </c>
      <c r="O18" s="52">
        <f t="shared" si="13"/>
        <v>0</v>
      </c>
      <c r="P18" s="53">
        <f ca="1" t="shared" si="14"/>
        <v>0</v>
      </c>
      <c r="Q18" s="52">
        <f t="shared" si="15"/>
        <v>0</v>
      </c>
      <c r="R18" s="53">
        <f ca="1" t="shared" si="16"/>
        <v>0</v>
      </c>
      <c r="S18" s="52">
        <f t="shared" si="17"/>
        <v>0</v>
      </c>
      <c r="T18" s="53">
        <f ca="1" t="shared" si="18"/>
        <v>0</v>
      </c>
      <c r="U18" s="52">
        <f t="shared" si="19"/>
        <v>0</v>
      </c>
      <c r="V18" s="53">
        <f ca="1" t="shared" si="20"/>
        <v>0</v>
      </c>
      <c r="W18" s="52">
        <f t="shared" si="21"/>
        <v>0</v>
      </c>
      <c r="X18" s="53">
        <f ca="1" t="shared" si="22"/>
        <v>0</v>
      </c>
      <c r="Y18" s="52">
        <f t="shared" si="23"/>
        <v>0</v>
      </c>
      <c r="Z18" s="53">
        <f ca="1" t="shared" si="24"/>
        <v>0</v>
      </c>
      <c r="AA18" s="52">
        <f t="shared" si="25"/>
        <v>0</v>
      </c>
      <c r="AB18" s="53">
        <f ca="1" t="shared" si="26"/>
        <v>0</v>
      </c>
      <c r="AC18" s="52">
        <f t="shared" si="27"/>
        <v>0</v>
      </c>
      <c r="AD18" s="53">
        <f ca="1" t="shared" si="28"/>
        <v>0</v>
      </c>
      <c r="AE18" s="52">
        <f t="shared" si="29"/>
        <v>0</v>
      </c>
      <c r="AF18" s="53">
        <f ca="1" t="shared" si="30"/>
        <v>0</v>
      </c>
      <c r="AG18" s="52">
        <f t="shared" si="31"/>
        <v>0</v>
      </c>
      <c r="AH18" s="53">
        <f ca="1" t="shared" si="32"/>
        <v>0</v>
      </c>
      <c r="AI18" s="52">
        <f t="shared" si="33"/>
        <v>0</v>
      </c>
      <c r="AJ18" s="53">
        <f ca="1" t="shared" si="34"/>
        <v>0</v>
      </c>
      <c r="AK18" s="103">
        <f t="shared" si="35"/>
        <v>122</v>
      </c>
      <c r="AL18" s="108">
        <f t="shared" si="36"/>
        <v>-345</v>
      </c>
      <c r="AM18" s="108">
        <f t="shared" si="41"/>
        <v>-84</v>
      </c>
      <c r="AN18" s="90">
        <f t="shared" si="37"/>
        <v>14</v>
      </c>
      <c r="AO18" s="109">
        <f t="shared" si="38"/>
        <v>7</v>
      </c>
      <c r="AP18" s="90">
        <f t="shared" si="39"/>
        <v>5</v>
      </c>
      <c r="AQ18" s="108">
        <f t="shared" si="40"/>
        <v>2612</v>
      </c>
      <c r="AR18" s="21"/>
      <c r="AS18" s="21"/>
      <c r="AT18" s="24"/>
      <c r="AX18" s="24" t="s">
        <v>104</v>
      </c>
      <c r="AY18" s="24" t="str">
        <f>IF(MAX(AC:AC)&gt;0,"true","false")</f>
        <v>false</v>
      </c>
      <c r="AZ18" s="28"/>
    </row>
    <row r="19" spans="1:51" ht="12.75">
      <c r="A19" s="51">
        <f t="shared" si="0"/>
        <v>12</v>
      </c>
      <c r="B19" s="20" t="s">
        <v>194</v>
      </c>
      <c r="C19" s="24" t="str">
        <f t="shared" si="1"/>
        <v>Slíva</v>
      </c>
      <c r="D19" s="88">
        <f t="shared" si="2"/>
      </c>
      <c r="E19" s="60">
        <f t="shared" si="3"/>
      </c>
      <c r="F19" s="24" t="str">
        <f t="shared" si="4"/>
        <v>Hronov</v>
      </c>
      <c r="G19" s="24" t="str">
        <f t="shared" si="5"/>
        <v>VT-116</v>
      </c>
      <c r="H19" s="25">
        <f t="shared" si="6"/>
        <v>86</v>
      </c>
      <c r="I19" s="52">
        <f t="shared" si="7"/>
        <v>12</v>
      </c>
      <c r="J19" s="53">
        <f ca="1" t="shared" si="8"/>
        <v>105</v>
      </c>
      <c r="K19" s="52">
        <f t="shared" si="9"/>
        <v>8</v>
      </c>
      <c r="L19" s="53">
        <f ca="1" t="shared" si="10"/>
        <v>10</v>
      </c>
      <c r="M19" s="52">
        <f t="shared" si="11"/>
        <v>0</v>
      </c>
      <c r="N19" s="53">
        <f ca="1" t="shared" si="12"/>
        <v>0</v>
      </c>
      <c r="O19" s="52">
        <f t="shared" si="13"/>
        <v>0</v>
      </c>
      <c r="P19" s="53">
        <f ca="1" t="shared" si="14"/>
        <v>0</v>
      </c>
      <c r="Q19" s="52">
        <f t="shared" si="15"/>
        <v>0</v>
      </c>
      <c r="R19" s="53">
        <f ca="1" t="shared" si="16"/>
        <v>0</v>
      </c>
      <c r="S19" s="52">
        <f t="shared" si="17"/>
        <v>0</v>
      </c>
      <c r="T19" s="53">
        <f ca="1" t="shared" si="18"/>
        <v>0</v>
      </c>
      <c r="U19" s="52">
        <f t="shared" si="19"/>
        <v>0</v>
      </c>
      <c r="V19" s="53">
        <f ca="1" t="shared" si="20"/>
        <v>0</v>
      </c>
      <c r="W19" s="52">
        <f t="shared" si="21"/>
        <v>0</v>
      </c>
      <c r="X19" s="53">
        <f ca="1" t="shared" si="22"/>
        <v>0</v>
      </c>
      <c r="Y19" s="52">
        <f t="shared" si="23"/>
        <v>0</v>
      </c>
      <c r="Z19" s="53">
        <f ca="1" t="shared" si="24"/>
        <v>0</v>
      </c>
      <c r="AA19" s="52">
        <f t="shared" si="25"/>
        <v>0</v>
      </c>
      <c r="AB19" s="53">
        <f ca="1" t="shared" si="26"/>
        <v>0</v>
      </c>
      <c r="AC19" s="52">
        <f t="shared" si="27"/>
        <v>0</v>
      </c>
      <c r="AD19" s="53">
        <f ca="1" t="shared" si="28"/>
        <v>0</v>
      </c>
      <c r="AE19" s="52">
        <f t="shared" si="29"/>
        <v>0</v>
      </c>
      <c r="AF19" s="53">
        <f ca="1" t="shared" si="30"/>
        <v>0</v>
      </c>
      <c r="AG19" s="52">
        <f t="shared" si="31"/>
        <v>0</v>
      </c>
      <c r="AH19" s="53">
        <f ca="1" t="shared" si="32"/>
        <v>0</v>
      </c>
      <c r="AI19" s="52">
        <f t="shared" si="33"/>
        <v>0</v>
      </c>
      <c r="AJ19" s="53">
        <f ca="1" t="shared" si="34"/>
        <v>0</v>
      </c>
      <c r="AK19" s="103">
        <f t="shared" si="35"/>
        <v>115</v>
      </c>
      <c r="AL19" s="108">
        <f t="shared" si="36"/>
        <v>-352</v>
      </c>
      <c r="AM19" s="108">
        <f t="shared" si="41"/>
        <v>-7</v>
      </c>
      <c r="AN19" s="90">
        <f t="shared" si="37"/>
        <v>20</v>
      </c>
      <c r="AO19" s="109">
        <f t="shared" si="38"/>
        <v>10</v>
      </c>
      <c r="AP19" s="90">
        <f t="shared" si="39"/>
        <v>11</v>
      </c>
      <c r="AQ19" s="108">
        <f t="shared" si="40"/>
        <v>2463</v>
      </c>
      <c r="AR19" s="21"/>
      <c r="AS19" s="21"/>
      <c r="AX19" s="24" t="s">
        <v>105</v>
      </c>
      <c r="AY19" s="24" t="str">
        <f>IF(MAX(AE:AE)&gt;0,"true","false")</f>
        <v>false</v>
      </c>
    </row>
    <row r="20" spans="1:51" ht="12.75">
      <c r="A20" s="51">
        <f t="shared" si="0"/>
        <v>13</v>
      </c>
      <c r="B20" s="20" t="s">
        <v>213</v>
      </c>
      <c r="C20" s="24" t="str">
        <f t="shared" si="1"/>
        <v>Slouka</v>
      </c>
      <c r="D20" s="88">
        <f t="shared" si="2"/>
      </c>
      <c r="E20" s="60">
        <f t="shared" si="3"/>
      </c>
      <c r="F20" s="24" t="str">
        <f t="shared" si="4"/>
        <v>Medlánky</v>
      </c>
      <c r="G20" s="24" t="str">
        <f t="shared" si="5"/>
        <v>VT-116</v>
      </c>
      <c r="H20" s="25">
        <f t="shared" si="6"/>
        <v>86</v>
      </c>
      <c r="I20" s="52">
        <f t="shared" si="7"/>
        <v>13</v>
      </c>
      <c r="J20" s="53">
        <f ca="1" t="shared" si="8"/>
        <v>89</v>
      </c>
      <c r="K20" s="52">
        <f t="shared" si="9"/>
        <v>7</v>
      </c>
      <c r="L20" s="53">
        <f ca="1" t="shared" si="10"/>
        <v>12</v>
      </c>
      <c r="M20" s="52">
        <f t="shared" si="11"/>
        <v>0</v>
      </c>
      <c r="N20" s="53">
        <f ca="1" t="shared" si="12"/>
        <v>0</v>
      </c>
      <c r="O20" s="52">
        <f t="shared" si="13"/>
        <v>0</v>
      </c>
      <c r="P20" s="53">
        <f ca="1" t="shared" si="14"/>
        <v>0</v>
      </c>
      <c r="Q20" s="52">
        <f t="shared" si="15"/>
        <v>0</v>
      </c>
      <c r="R20" s="53">
        <f ca="1" t="shared" si="16"/>
        <v>0</v>
      </c>
      <c r="S20" s="52">
        <f t="shared" si="17"/>
        <v>0</v>
      </c>
      <c r="T20" s="53">
        <f ca="1" t="shared" si="18"/>
        <v>0</v>
      </c>
      <c r="U20" s="52">
        <f t="shared" si="19"/>
        <v>0</v>
      </c>
      <c r="V20" s="53">
        <f ca="1" t="shared" si="20"/>
        <v>0</v>
      </c>
      <c r="W20" s="52">
        <f t="shared" si="21"/>
        <v>0</v>
      </c>
      <c r="X20" s="53">
        <f ca="1" t="shared" si="22"/>
        <v>0</v>
      </c>
      <c r="Y20" s="52">
        <f t="shared" si="23"/>
        <v>0</v>
      </c>
      <c r="Z20" s="53">
        <f ca="1" t="shared" si="24"/>
        <v>0</v>
      </c>
      <c r="AA20" s="52">
        <f t="shared" si="25"/>
        <v>0</v>
      </c>
      <c r="AB20" s="53">
        <f ca="1" t="shared" si="26"/>
        <v>0</v>
      </c>
      <c r="AC20" s="52">
        <f t="shared" si="27"/>
        <v>0</v>
      </c>
      <c r="AD20" s="53">
        <f ca="1" t="shared" si="28"/>
        <v>0</v>
      </c>
      <c r="AE20" s="52">
        <f t="shared" si="29"/>
        <v>0</v>
      </c>
      <c r="AF20" s="53">
        <f ca="1" t="shared" si="30"/>
        <v>0</v>
      </c>
      <c r="AG20" s="52">
        <f t="shared" si="31"/>
        <v>0</v>
      </c>
      <c r="AH20" s="53">
        <f ca="1" t="shared" si="32"/>
        <v>0</v>
      </c>
      <c r="AI20" s="52">
        <f t="shared" si="33"/>
        <v>0</v>
      </c>
      <c r="AJ20" s="53">
        <f ca="1" t="shared" si="34"/>
        <v>0</v>
      </c>
      <c r="AK20" s="103">
        <f t="shared" si="35"/>
        <v>101</v>
      </c>
      <c r="AL20" s="108">
        <f t="shared" si="36"/>
        <v>-366</v>
      </c>
      <c r="AM20" s="108">
        <f t="shared" si="41"/>
        <v>-14</v>
      </c>
      <c r="AN20" s="90">
        <f t="shared" si="37"/>
        <v>20</v>
      </c>
      <c r="AO20" s="109">
        <f t="shared" si="38"/>
        <v>10</v>
      </c>
      <c r="AP20" s="90">
        <f t="shared" si="39"/>
        <v>11</v>
      </c>
      <c r="AQ20" s="108">
        <f t="shared" si="40"/>
        <v>2163</v>
      </c>
      <c r="AR20" s="21"/>
      <c r="AS20" s="21"/>
      <c r="AT20" s="24"/>
      <c r="AX20" s="24" t="s">
        <v>152</v>
      </c>
      <c r="AY20" s="24" t="str">
        <f>IF(MAX(AG:AG)&gt;0,"true","false")</f>
        <v>false</v>
      </c>
    </row>
    <row r="21" spans="1:52" ht="12.75">
      <c r="A21" s="51">
        <f t="shared" si="0"/>
        <v>14</v>
      </c>
      <c r="B21" s="20" t="s">
        <v>209</v>
      </c>
      <c r="C21" s="24" t="str">
        <f t="shared" si="1"/>
        <v>Zavřel</v>
      </c>
      <c r="D21" s="88">
        <f t="shared" si="2"/>
      </c>
      <c r="E21" s="60">
        <f t="shared" si="3"/>
      </c>
      <c r="F21" s="24" t="str">
        <f t="shared" si="4"/>
        <v>Medlánky</v>
      </c>
      <c r="G21" s="24" t="str">
        <f t="shared" si="5"/>
        <v>M-35</v>
      </c>
      <c r="H21" s="25">
        <f t="shared" si="6"/>
        <v>92</v>
      </c>
      <c r="I21" s="52">
        <f t="shared" si="7"/>
        <v>15</v>
      </c>
      <c r="J21" s="53">
        <f ca="1" t="shared" si="8"/>
        <v>61</v>
      </c>
      <c r="K21" s="52">
        <f t="shared" si="9"/>
        <v>1</v>
      </c>
      <c r="L21" s="53">
        <f ca="1" t="shared" si="10"/>
        <v>23</v>
      </c>
      <c r="M21" s="52">
        <f t="shared" si="11"/>
        <v>0</v>
      </c>
      <c r="N21" s="53">
        <f ca="1" t="shared" si="12"/>
        <v>0</v>
      </c>
      <c r="O21" s="52">
        <f t="shared" si="13"/>
        <v>0</v>
      </c>
      <c r="P21" s="53">
        <f ca="1" t="shared" si="14"/>
        <v>0</v>
      </c>
      <c r="Q21" s="52">
        <f t="shared" si="15"/>
        <v>0</v>
      </c>
      <c r="R21" s="53">
        <f ca="1" t="shared" si="16"/>
        <v>0</v>
      </c>
      <c r="S21" s="52">
        <f t="shared" si="17"/>
        <v>0</v>
      </c>
      <c r="T21" s="53">
        <f ca="1" t="shared" si="18"/>
        <v>0</v>
      </c>
      <c r="U21" s="52">
        <f t="shared" si="19"/>
        <v>0</v>
      </c>
      <c r="V21" s="53">
        <f ca="1" t="shared" si="20"/>
        <v>0</v>
      </c>
      <c r="W21" s="52">
        <f t="shared" si="21"/>
        <v>0</v>
      </c>
      <c r="X21" s="53">
        <f ca="1" t="shared" si="22"/>
        <v>0</v>
      </c>
      <c r="Y21" s="52">
        <f t="shared" si="23"/>
        <v>0</v>
      </c>
      <c r="Z21" s="53">
        <f ca="1" t="shared" si="24"/>
        <v>0</v>
      </c>
      <c r="AA21" s="52">
        <f t="shared" si="25"/>
        <v>0</v>
      </c>
      <c r="AB21" s="53">
        <f ca="1" t="shared" si="26"/>
        <v>0</v>
      </c>
      <c r="AC21" s="52">
        <f t="shared" si="27"/>
        <v>0</v>
      </c>
      <c r="AD21" s="53">
        <f ca="1" t="shared" si="28"/>
        <v>0</v>
      </c>
      <c r="AE21" s="52">
        <f t="shared" si="29"/>
        <v>0</v>
      </c>
      <c r="AF21" s="53">
        <f ca="1" t="shared" si="30"/>
        <v>0</v>
      </c>
      <c r="AG21" s="52">
        <f t="shared" si="31"/>
        <v>0</v>
      </c>
      <c r="AH21" s="53">
        <f ca="1" t="shared" si="32"/>
        <v>0</v>
      </c>
      <c r="AI21" s="52">
        <f t="shared" si="33"/>
        <v>0</v>
      </c>
      <c r="AJ21" s="53">
        <f ca="1" t="shared" si="34"/>
        <v>0</v>
      </c>
      <c r="AK21" s="103">
        <f t="shared" si="35"/>
        <v>84</v>
      </c>
      <c r="AL21" s="108">
        <f t="shared" si="36"/>
        <v>-383</v>
      </c>
      <c r="AM21" s="108">
        <f t="shared" si="41"/>
        <v>-17</v>
      </c>
      <c r="AN21" s="90">
        <f t="shared" si="37"/>
        <v>16</v>
      </c>
      <c r="AO21" s="109">
        <f t="shared" si="38"/>
        <v>8</v>
      </c>
      <c r="AP21" s="90">
        <f t="shared" si="39"/>
        <v>7</v>
      </c>
      <c r="AQ21" s="108">
        <f t="shared" si="40"/>
        <v>1799</v>
      </c>
      <c r="AR21" s="21"/>
      <c r="AS21" s="21"/>
      <c r="AT21" s="24"/>
      <c r="AX21" s="24" t="s">
        <v>153</v>
      </c>
      <c r="AY21" s="24" t="str">
        <f>IF(MAX(AI:AI)&gt;0,"true","false")</f>
        <v>false</v>
      </c>
      <c r="AZ21" s="28"/>
    </row>
    <row r="22" spans="1:51" ht="12.75">
      <c r="A22" s="51">
        <f t="shared" si="0"/>
        <v>15</v>
      </c>
      <c r="B22" s="20" t="s">
        <v>201</v>
      </c>
      <c r="C22" s="24" t="str">
        <f t="shared" si="1"/>
        <v>Bečvář</v>
      </c>
      <c r="D22" s="88">
        <f t="shared" si="2"/>
      </c>
      <c r="E22" s="60">
        <f t="shared" si="3"/>
      </c>
      <c r="F22" s="24" t="str">
        <f t="shared" si="4"/>
        <v>Raná</v>
      </c>
      <c r="G22" s="24" t="str">
        <f t="shared" si="5"/>
        <v>VT-116</v>
      </c>
      <c r="H22" s="25">
        <f t="shared" si="6"/>
        <v>86</v>
      </c>
      <c r="I22" s="52">
        <f t="shared" si="7"/>
        <v>14</v>
      </c>
      <c r="J22" s="53">
        <f ca="1" t="shared" si="8"/>
        <v>66</v>
      </c>
      <c r="K22" s="52">
        <f t="shared" si="9"/>
        <v>5</v>
      </c>
      <c r="L22" s="53">
        <f ca="1" t="shared" si="10"/>
        <v>13</v>
      </c>
      <c r="M22" s="52">
        <f t="shared" si="11"/>
        <v>0</v>
      </c>
      <c r="N22" s="53">
        <f ca="1" t="shared" si="12"/>
        <v>0</v>
      </c>
      <c r="O22" s="52">
        <f t="shared" si="13"/>
        <v>0</v>
      </c>
      <c r="P22" s="53">
        <f ca="1" t="shared" si="14"/>
        <v>0</v>
      </c>
      <c r="Q22" s="52">
        <f t="shared" si="15"/>
        <v>0</v>
      </c>
      <c r="R22" s="53">
        <f ca="1" t="shared" si="16"/>
        <v>0</v>
      </c>
      <c r="S22" s="52">
        <f t="shared" si="17"/>
        <v>0</v>
      </c>
      <c r="T22" s="53">
        <f ca="1" t="shared" si="18"/>
        <v>0</v>
      </c>
      <c r="U22" s="52">
        <f t="shared" si="19"/>
        <v>0</v>
      </c>
      <c r="V22" s="53">
        <f ca="1" t="shared" si="20"/>
        <v>0</v>
      </c>
      <c r="W22" s="52">
        <f t="shared" si="21"/>
        <v>0</v>
      </c>
      <c r="X22" s="53">
        <f ca="1" t="shared" si="22"/>
        <v>0</v>
      </c>
      <c r="Y22" s="52">
        <f t="shared" si="23"/>
        <v>0</v>
      </c>
      <c r="Z22" s="53">
        <f ca="1" t="shared" si="24"/>
        <v>0</v>
      </c>
      <c r="AA22" s="52">
        <f t="shared" si="25"/>
        <v>0</v>
      </c>
      <c r="AB22" s="53">
        <f ca="1" t="shared" si="26"/>
        <v>0</v>
      </c>
      <c r="AC22" s="52">
        <f t="shared" si="27"/>
        <v>0</v>
      </c>
      <c r="AD22" s="53">
        <f ca="1" t="shared" si="28"/>
        <v>0</v>
      </c>
      <c r="AE22" s="52">
        <f t="shared" si="29"/>
        <v>0</v>
      </c>
      <c r="AF22" s="53">
        <f ca="1" t="shared" si="30"/>
        <v>0</v>
      </c>
      <c r="AG22" s="52">
        <f t="shared" si="31"/>
        <v>0</v>
      </c>
      <c r="AH22" s="53">
        <f ca="1" t="shared" si="32"/>
        <v>0</v>
      </c>
      <c r="AI22" s="52">
        <f t="shared" si="33"/>
        <v>0</v>
      </c>
      <c r="AJ22" s="53">
        <f ca="1" t="shared" si="34"/>
        <v>0</v>
      </c>
      <c r="AK22" s="103">
        <f t="shared" si="35"/>
        <v>79</v>
      </c>
      <c r="AL22" s="108">
        <f t="shared" si="36"/>
        <v>-388</v>
      </c>
      <c r="AM22" s="108">
        <f t="shared" si="41"/>
        <v>-5</v>
      </c>
      <c r="AN22" s="90">
        <f t="shared" si="37"/>
        <v>19</v>
      </c>
      <c r="AO22" s="109">
        <f t="shared" si="38"/>
        <v>9.5</v>
      </c>
      <c r="AP22" s="90">
        <f t="shared" si="39"/>
        <v>10</v>
      </c>
      <c r="AQ22" s="108">
        <f t="shared" si="40"/>
        <v>1692</v>
      </c>
      <c r="AR22" s="21"/>
      <c r="AS22" s="21"/>
      <c r="AT22" s="24"/>
      <c r="AX22" s="89" t="s">
        <v>170</v>
      </c>
      <c r="AY22" s="61">
        <f>COUNTIF(AY8:AY21,"true")</f>
        <v>2</v>
      </c>
    </row>
    <row r="23" spans="1:45" ht="12.75">
      <c r="A23" s="51">
        <f t="shared" si="0"/>
        <v>16</v>
      </c>
      <c r="B23" s="20" t="s">
        <v>216</v>
      </c>
      <c r="C23" s="24" t="str">
        <f t="shared" si="1"/>
        <v>Jalový</v>
      </c>
      <c r="D23" s="88">
        <f t="shared" si="2"/>
      </c>
      <c r="E23" s="60">
        <f t="shared" si="3"/>
      </c>
      <c r="F23" s="24" t="str">
        <f t="shared" si="4"/>
        <v>Medlánky</v>
      </c>
      <c r="G23" s="24" t="str">
        <f t="shared" si="5"/>
        <v>VT-116</v>
      </c>
      <c r="H23" s="25">
        <f t="shared" si="6"/>
        <v>86</v>
      </c>
      <c r="I23" s="52">
        <f t="shared" si="7"/>
        <v>16</v>
      </c>
      <c r="J23" s="53">
        <f ca="1" t="shared" si="8"/>
        <v>30</v>
      </c>
      <c r="K23" s="52">
        <f t="shared" si="9"/>
        <v>13</v>
      </c>
      <c r="L23" s="53">
        <f ca="1" t="shared" si="10"/>
        <v>5</v>
      </c>
      <c r="M23" s="52">
        <f t="shared" si="11"/>
        <v>0</v>
      </c>
      <c r="N23" s="53">
        <f ca="1" t="shared" si="12"/>
        <v>0</v>
      </c>
      <c r="O23" s="52">
        <f t="shared" si="13"/>
        <v>0</v>
      </c>
      <c r="P23" s="53">
        <f ca="1" t="shared" si="14"/>
        <v>0</v>
      </c>
      <c r="Q23" s="52">
        <f t="shared" si="15"/>
        <v>0</v>
      </c>
      <c r="R23" s="53">
        <f ca="1" t="shared" si="16"/>
        <v>0</v>
      </c>
      <c r="S23" s="52">
        <f t="shared" si="17"/>
        <v>0</v>
      </c>
      <c r="T23" s="53">
        <f ca="1" t="shared" si="18"/>
        <v>0</v>
      </c>
      <c r="U23" s="52">
        <f t="shared" si="19"/>
        <v>0</v>
      </c>
      <c r="V23" s="53">
        <f ca="1" t="shared" si="20"/>
        <v>0</v>
      </c>
      <c r="W23" s="52">
        <f t="shared" si="21"/>
        <v>0</v>
      </c>
      <c r="X23" s="53">
        <f ca="1" t="shared" si="22"/>
        <v>0</v>
      </c>
      <c r="Y23" s="52">
        <f t="shared" si="23"/>
        <v>0</v>
      </c>
      <c r="Z23" s="53">
        <f ca="1" t="shared" si="24"/>
        <v>0</v>
      </c>
      <c r="AA23" s="52">
        <f t="shared" si="25"/>
        <v>0</v>
      </c>
      <c r="AB23" s="53">
        <f ca="1" t="shared" si="26"/>
        <v>0</v>
      </c>
      <c r="AC23" s="52">
        <f t="shared" si="27"/>
        <v>0</v>
      </c>
      <c r="AD23" s="53">
        <f ca="1" t="shared" si="28"/>
        <v>0</v>
      </c>
      <c r="AE23" s="52">
        <f t="shared" si="29"/>
        <v>0</v>
      </c>
      <c r="AF23" s="53">
        <f ca="1" t="shared" si="30"/>
        <v>0</v>
      </c>
      <c r="AG23" s="52">
        <f t="shared" si="31"/>
        <v>0</v>
      </c>
      <c r="AH23" s="53">
        <f ca="1" t="shared" si="32"/>
        <v>0</v>
      </c>
      <c r="AI23" s="52">
        <f t="shared" si="33"/>
        <v>0</v>
      </c>
      <c r="AJ23" s="53">
        <f ca="1" t="shared" si="34"/>
        <v>0</v>
      </c>
      <c r="AK23" s="103">
        <f t="shared" si="35"/>
        <v>35</v>
      </c>
      <c r="AL23" s="108">
        <f t="shared" si="36"/>
        <v>-432</v>
      </c>
      <c r="AM23" s="108">
        <f t="shared" si="41"/>
        <v>-44</v>
      </c>
      <c r="AN23" s="90">
        <f t="shared" si="37"/>
        <v>29</v>
      </c>
      <c r="AO23" s="109">
        <f t="shared" si="38"/>
        <v>14.5</v>
      </c>
      <c r="AP23" s="90">
        <f t="shared" si="39"/>
        <v>17</v>
      </c>
      <c r="AQ23" s="108">
        <f t="shared" si="40"/>
        <v>749</v>
      </c>
      <c r="AR23" s="21"/>
      <c r="AS23" s="21"/>
    </row>
    <row r="24" spans="1:52" ht="12.75">
      <c r="A24" s="51">
        <f t="shared" si="0"/>
        <v>17</v>
      </c>
      <c r="B24" s="20" t="s">
        <v>237</v>
      </c>
      <c r="C24" s="24" t="str">
        <f t="shared" si="1"/>
        <v>Kielpikowsky</v>
      </c>
      <c r="D24" s="88">
        <f t="shared" si="2"/>
      </c>
      <c r="E24" s="60">
        <f t="shared" si="3"/>
      </c>
      <c r="F24" s="24" t="str">
        <f t="shared" si="4"/>
        <v>Gliwice</v>
      </c>
      <c r="G24" s="24" t="str">
        <f t="shared" si="5"/>
        <v>Foka</v>
      </c>
      <c r="H24" s="25">
        <f t="shared" si="6"/>
        <v>88</v>
      </c>
      <c r="I24" s="52">
        <f t="shared" si="7"/>
        <v>17</v>
      </c>
      <c r="J24" s="53">
        <f ca="1" t="shared" si="8"/>
        <v>0</v>
      </c>
      <c r="K24" s="52">
        <f t="shared" si="9"/>
        <v>4</v>
      </c>
      <c r="L24" s="53">
        <f ca="1" t="shared" si="10"/>
        <v>14</v>
      </c>
      <c r="M24" s="52">
        <f t="shared" si="11"/>
        <v>0</v>
      </c>
      <c r="N24" s="53">
        <f ca="1" t="shared" si="12"/>
        <v>0</v>
      </c>
      <c r="O24" s="52">
        <f t="shared" si="13"/>
        <v>0</v>
      </c>
      <c r="P24" s="53">
        <f ca="1" t="shared" si="14"/>
        <v>0</v>
      </c>
      <c r="Q24" s="52">
        <f t="shared" si="15"/>
        <v>0</v>
      </c>
      <c r="R24" s="53">
        <f ca="1" t="shared" si="16"/>
        <v>0</v>
      </c>
      <c r="S24" s="52">
        <f t="shared" si="17"/>
        <v>0</v>
      </c>
      <c r="T24" s="53">
        <f ca="1" t="shared" si="18"/>
        <v>0</v>
      </c>
      <c r="U24" s="52">
        <f t="shared" si="19"/>
        <v>0</v>
      </c>
      <c r="V24" s="53">
        <f ca="1" t="shared" si="20"/>
        <v>0</v>
      </c>
      <c r="W24" s="52">
        <f t="shared" si="21"/>
        <v>0</v>
      </c>
      <c r="X24" s="53">
        <f ca="1" t="shared" si="22"/>
        <v>0</v>
      </c>
      <c r="Y24" s="52">
        <f t="shared" si="23"/>
        <v>0</v>
      </c>
      <c r="Z24" s="53">
        <f ca="1" t="shared" si="24"/>
        <v>0</v>
      </c>
      <c r="AA24" s="52">
        <f t="shared" si="25"/>
        <v>0</v>
      </c>
      <c r="AB24" s="53">
        <f ca="1" t="shared" si="26"/>
        <v>0</v>
      </c>
      <c r="AC24" s="52">
        <f t="shared" si="27"/>
        <v>0</v>
      </c>
      <c r="AD24" s="53">
        <f ca="1" t="shared" si="28"/>
        <v>0</v>
      </c>
      <c r="AE24" s="52">
        <f t="shared" si="29"/>
        <v>0</v>
      </c>
      <c r="AF24" s="53">
        <f ca="1" t="shared" si="30"/>
        <v>0</v>
      </c>
      <c r="AG24" s="52">
        <f t="shared" si="31"/>
        <v>0</v>
      </c>
      <c r="AH24" s="53">
        <f ca="1" t="shared" si="32"/>
        <v>0</v>
      </c>
      <c r="AI24" s="52">
        <f t="shared" si="33"/>
        <v>0</v>
      </c>
      <c r="AJ24" s="53">
        <f ca="1" t="shared" si="34"/>
        <v>0</v>
      </c>
      <c r="AK24" s="103">
        <f t="shared" si="35"/>
        <v>14</v>
      </c>
      <c r="AL24" s="108">
        <f t="shared" si="36"/>
        <v>-453</v>
      </c>
      <c r="AM24" s="108">
        <f t="shared" si="41"/>
        <v>-21</v>
      </c>
      <c r="AN24" s="90">
        <f t="shared" si="37"/>
        <v>21</v>
      </c>
      <c r="AO24" s="109">
        <f t="shared" si="38"/>
        <v>10.5</v>
      </c>
      <c r="AP24" s="90">
        <f t="shared" si="39"/>
        <v>13</v>
      </c>
      <c r="AQ24" s="108">
        <f t="shared" si="40"/>
        <v>300</v>
      </c>
      <c r="AR24" s="21"/>
      <c r="AS24" s="21"/>
      <c r="AT24" s="24"/>
      <c r="AZ24" s="28"/>
    </row>
    <row r="25" spans="1:52" ht="12.75" hidden="1">
      <c r="A25" s="51">
        <f t="shared" si="0"/>
      </c>
      <c r="B25" s="20" t="s">
        <v>159</v>
      </c>
      <c r="C25" s="24">
        <f t="shared" si="1"/>
      </c>
      <c r="D25" s="88">
        <f t="shared" si="2"/>
      </c>
      <c r="E25" s="60">
        <f t="shared" si="3"/>
      </c>
      <c r="F25" s="24">
        <f t="shared" si="4"/>
      </c>
      <c r="G25" s="24">
        <f t="shared" si="5"/>
      </c>
      <c r="H25" s="25">
        <f t="shared" si="6"/>
      </c>
      <c r="I25" s="52">
        <f t="shared" si="7"/>
      </c>
      <c r="J25" s="53">
        <f ca="1" t="shared" si="8"/>
      </c>
      <c r="K25" s="52">
        <f t="shared" si="9"/>
      </c>
      <c r="L25" s="53">
        <f ca="1" t="shared" si="10"/>
      </c>
      <c r="M25" s="52">
        <f t="shared" si="11"/>
      </c>
      <c r="N25" s="53">
        <f ca="1" t="shared" si="12"/>
      </c>
      <c r="O25" s="52">
        <f t="shared" si="13"/>
      </c>
      <c r="P25" s="53">
        <f ca="1" t="shared" si="14"/>
      </c>
      <c r="Q25" s="52">
        <f t="shared" si="15"/>
      </c>
      <c r="R25" s="53">
        <f ca="1" t="shared" si="16"/>
      </c>
      <c r="S25" s="52">
        <f t="shared" si="17"/>
      </c>
      <c r="T25" s="53">
        <f ca="1" t="shared" si="18"/>
      </c>
      <c r="U25" s="52">
        <f t="shared" si="19"/>
      </c>
      <c r="V25" s="53">
        <f ca="1" t="shared" si="20"/>
      </c>
      <c r="W25" s="52">
        <f t="shared" si="21"/>
      </c>
      <c r="X25" s="53">
        <f ca="1" t="shared" si="22"/>
      </c>
      <c r="Y25" s="52">
        <f t="shared" si="23"/>
      </c>
      <c r="Z25" s="53">
        <f ca="1" t="shared" si="24"/>
      </c>
      <c r="AA25" s="52">
        <f t="shared" si="25"/>
      </c>
      <c r="AB25" s="53">
        <f ca="1" t="shared" si="26"/>
      </c>
      <c r="AC25" s="52">
        <f t="shared" si="27"/>
      </c>
      <c r="AD25" s="53">
        <f ca="1" t="shared" si="28"/>
      </c>
      <c r="AE25" s="52">
        <f t="shared" si="29"/>
      </c>
      <c r="AF25" s="53">
        <f ca="1" t="shared" si="30"/>
      </c>
      <c r="AG25" s="52">
        <f t="shared" si="31"/>
      </c>
      <c r="AH25" s="53">
        <f ca="1" t="shared" si="32"/>
      </c>
      <c r="AI25" s="52">
        <f t="shared" si="33"/>
      </c>
      <c r="AJ25" s="53">
        <f ca="1" t="shared" si="34"/>
      </c>
      <c r="AK25" s="103">
        <f t="shared" si="35"/>
      </c>
      <c r="AL25" s="108">
        <f t="shared" si="36"/>
      </c>
      <c r="AM25" s="108">
        <f t="shared" si="41"/>
      </c>
      <c r="AN25" s="90">
        <f t="shared" si="37"/>
      </c>
      <c r="AO25" s="109">
        <f t="shared" si="38"/>
      </c>
      <c r="AP25" s="90">
        <f t="shared" si="39"/>
      </c>
      <c r="AQ25" s="108">
        <f t="shared" si="40"/>
      </c>
      <c r="AR25" s="21"/>
      <c r="AS25" s="21"/>
      <c r="AT25" s="24"/>
      <c r="AY25" s="32"/>
      <c r="AZ25" s="28"/>
    </row>
    <row r="26" spans="1:52" ht="12.75" hidden="1">
      <c r="A26" s="51">
        <f t="shared" si="0"/>
      </c>
      <c r="B26" s="20" t="s">
        <v>159</v>
      </c>
      <c r="C26" s="24">
        <f t="shared" si="1"/>
      </c>
      <c r="D26" s="88">
        <f t="shared" si="2"/>
      </c>
      <c r="E26" s="60">
        <f t="shared" si="3"/>
      </c>
      <c r="F26" s="24">
        <f t="shared" si="4"/>
      </c>
      <c r="G26" s="24">
        <f t="shared" si="5"/>
      </c>
      <c r="H26" s="25">
        <f t="shared" si="6"/>
      </c>
      <c r="I26" s="52">
        <f t="shared" si="7"/>
      </c>
      <c r="J26" s="53">
        <f ca="1" t="shared" si="8"/>
      </c>
      <c r="K26" s="52">
        <f t="shared" si="9"/>
      </c>
      <c r="L26" s="53">
        <f ca="1" t="shared" si="10"/>
      </c>
      <c r="M26" s="52">
        <f t="shared" si="11"/>
      </c>
      <c r="N26" s="53">
        <f ca="1" t="shared" si="12"/>
      </c>
      <c r="O26" s="52">
        <f t="shared" si="13"/>
      </c>
      <c r="P26" s="53">
        <f ca="1" t="shared" si="14"/>
      </c>
      <c r="Q26" s="52">
        <f t="shared" si="15"/>
      </c>
      <c r="R26" s="53">
        <f ca="1" t="shared" si="16"/>
      </c>
      <c r="S26" s="52">
        <f t="shared" si="17"/>
      </c>
      <c r="T26" s="53">
        <f ca="1" t="shared" si="18"/>
      </c>
      <c r="U26" s="52">
        <f t="shared" si="19"/>
      </c>
      <c r="V26" s="53">
        <f ca="1" t="shared" si="20"/>
      </c>
      <c r="W26" s="52">
        <f t="shared" si="21"/>
      </c>
      <c r="X26" s="53">
        <f ca="1" t="shared" si="22"/>
      </c>
      <c r="Y26" s="52">
        <f t="shared" si="23"/>
      </c>
      <c r="Z26" s="53">
        <f ca="1" t="shared" si="24"/>
      </c>
      <c r="AA26" s="52">
        <f t="shared" si="25"/>
      </c>
      <c r="AB26" s="53">
        <f ca="1" t="shared" si="26"/>
      </c>
      <c r="AC26" s="52">
        <f t="shared" si="27"/>
      </c>
      <c r="AD26" s="53">
        <f ca="1" t="shared" si="28"/>
      </c>
      <c r="AE26" s="52">
        <f t="shared" si="29"/>
      </c>
      <c r="AF26" s="53">
        <f ca="1" t="shared" si="30"/>
      </c>
      <c r="AG26" s="52">
        <f t="shared" si="31"/>
      </c>
      <c r="AH26" s="53">
        <f ca="1" t="shared" si="32"/>
      </c>
      <c r="AI26" s="52">
        <f t="shared" si="33"/>
      </c>
      <c r="AJ26" s="53">
        <f ca="1" t="shared" si="34"/>
      </c>
      <c r="AK26" s="103">
        <f t="shared" si="35"/>
      </c>
      <c r="AL26" s="108">
        <f t="shared" si="36"/>
      </c>
      <c r="AM26" s="108">
        <f t="shared" si="41"/>
      </c>
      <c r="AN26" s="90">
        <f t="shared" si="37"/>
      </c>
      <c r="AO26" s="109">
        <f t="shared" si="38"/>
      </c>
      <c r="AP26" s="90">
        <f t="shared" si="39"/>
      </c>
      <c r="AQ26" s="108">
        <f t="shared" si="40"/>
      </c>
      <c r="AR26" s="21"/>
      <c r="AS26" s="21"/>
      <c r="AT26" s="24"/>
      <c r="AY26" s="32"/>
      <c r="AZ26" s="28"/>
    </row>
    <row r="27" spans="1:52" ht="12.75" hidden="1">
      <c r="A27" s="51">
        <f t="shared" si="0"/>
      </c>
      <c r="B27" s="20" t="s">
        <v>159</v>
      </c>
      <c r="C27" s="24">
        <f t="shared" si="1"/>
      </c>
      <c r="D27" s="88">
        <f t="shared" si="2"/>
      </c>
      <c r="E27" s="60">
        <f t="shared" si="3"/>
      </c>
      <c r="F27" s="24">
        <f t="shared" si="4"/>
      </c>
      <c r="G27" s="24">
        <f t="shared" si="5"/>
      </c>
      <c r="H27" s="25">
        <f t="shared" si="6"/>
      </c>
      <c r="I27" s="52">
        <f t="shared" si="7"/>
      </c>
      <c r="J27" s="53">
        <f ca="1" t="shared" si="8"/>
      </c>
      <c r="K27" s="52">
        <f t="shared" si="9"/>
      </c>
      <c r="L27" s="53">
        <f ca="1" t="shared" si="10"/>
      </c>
      <c r="M27" s="52">
        <f t="shared" si="11"/>
      </c>
      <c r="N27" s="53">
        <f ca="1" t="shared" si="12"/>
      </c>
      <c r="O27" s="52">
        <f t="shared" si="13"/>
      </c>
      <c r="P27" s="53">
        <f ca="1" t="shared" si="14"/>
      </c>
      <c r="Q27" s="52">
        <f t="shared" si="15"/>
      </c>
      <c r="R27" s="53">
        <f ca="1" t="shared" si="16"/>
      </c>
      <c r="S27" s="52">
        <f t="shared" si="17"/>
      </c>
      <c r="T27" s="53">
        <f ca="1" t="shared" si="18"/>
      </c>
      <c r="U27" s="52">
        <f t="shared" si="19"/>
      </c>
      <c r="V27" s="53">
        <f ca="1" t="shared" si="20"/>
      </c>
      <c r="W27" s="52">
        <f t="shared" si="21"/>
      </c>
      <c r="X27" s="53">
        <f ca="1" t="shared" si="22"/>
      </c>
      <c r="Y27" s="52">
        <f t="shared" si="23"/>
      </c>
      <c r="Z27" s="53">
        <f ca="1" t="shared" si="24"/>
      </c>
      <c r="AA27" s="52">
        <f t="shared" si="25"/>
      </c>
      <c r="AB27" s="53">
        <f ca="1" t="shared" si="26"/>
      </c>
      <c r="AC27" s="52">
        <f t="shared" si="27"/>
      </c>
      <c r="AD27" s="53">
        <f ca="1" t="shared" si="28"/>
      </c>
      <c r="AE27" s="52">
        <f t="shared" si="29"/>
      </c>
      <c r="AF27" s="53">
        <f ca="1" t="shared" si="30"/>
      </c>
      <c r="AG27" s="52">
        <f t="shared" si="31"/>
      </c>
      <c r="AH27" s="53">
        <f ca="1" t="shared" si="32"/>
      </c>
      <c r="AI27" s="52">
        <f t="shared" si="33"/>
      </c>
      <c r="AJ27" s="53">
        <f ca="1" t="shared" si="34"/>
      </c>
      <c r="AK27" s="103">
        <f t="shared" si="35"/>
      </c>
      <c r="AL27" s="108">
        <f t="shared" si="36"/>
      </c>
      <c r="AM27" s="108">
        <f t="shared" si="41"/>
      </c>
      <c r="AN27" s="90">
        <f t="shared" si="37"/>
      </c>
      <c r="AO27" s="109">
        <f t="shared" si="38"/>
      </c>
      <c r="AP27" s="90">
        <f t="shared" si="39"/>
      </c>
      <c r="AQ27" s="108">
        <f t="shared" si="40"/>
      </c>
      <c r="AR27" s="21"/>
      <c r="AS27" s="21"/>
      <c r="AT27" s="24"/>
      <c r="AZ27" s="28"/>
    </row>
    <row r="28" spans="1:52" ht="12.75" hidden="1">
      <c r="A28" s="51">
        <f t="shared" si="0"/>
      </c>
      <c r="B28" s="20" t="s">
        <v>159</v>
      </c>
      <c r="C28" s="24">
        <f t="shared" si="1"/>
      </c>
      <c r="D28" s="88">
        <f t="shared" si="2"/>
      </c>
      <c r="E28" s="60">
        <f t="shared" si="3"/>
      </c>
      <c r="F28" s="24">
        <f t="shared" si="4"/>
      </c>
      <c r="G28" s="24">
        <f t="shared" si="5"/>
      </c>
      <c r="H28" s="25">
        <f t="shared" si="6"/>
      </c>
      <c r="I28" s="52">
        <f t="shared" si="7"/>
      </c>
      <c r="J28" s="53">
        <f ca="1" t="shared" si="8"/>
      </c>
      <c r="K28" s="52">
        <f t="shared" si="9"/>
      </c>
      <c r="L28" s="53">
        <f ca="1" t="shared" si="10"/>
      </c>
      <c r="M28" s="52">
        <f t="shared" si="11"/>
      </c>
      <c r="N28" s="53">
        <f ca="1" t="shared" si="12"/>
      </c>
      <c r="O28" s="52">
        <f t="shared" si="13"/>
      </c>
      <c r="P28" s="53">
        <f ca="1" t="shared" si="14"/>
      </c>
      <c r="Q28" s="52">
        <f t="shared" si="15"/>
      </c>
      <c r="R28" s="53">
        <f ca="1" t="shared" si="16"/>
      </c>
      <c r="S28" s="52">
        <f t="shared" si="17"/>
      </c>
      <c r="T28" s="53">
        <f ca="1" t="shared" si="18"/>
      </c>
      <c r="U28" s="52">
        <f t="shared" si="19"/>
      </c>
      <c r="V28" s="53">
        <f ca="1" t="shared" si="20"/>
      </c>
      <c r="W28" s="52">
        <f t="shared" si="21"/>
      </c>
      <c r="X28" s="53">
        <f ca="1" t="shared" si="22"/>
      </c>
      <c r="Y28" s="52">
        <f t="shared" si="23"/>
      </c>
      <c r="Z28" s="53">
        <f ca="1" t="shared" si="24"/>
      </c>
      <c r="AA28" s="52">
        <f t="shared" si="25"/>
      </c>
      <c r="AB28" s="53">
        <f ca="1" t="shared" si="26"/>
      </c>
      <c r="AC28" s="52">
        <f t="shared" si="27"/>
      </c>
      <c r="AD28" s="53">
        <f ca="1" t="shared" si="28"/>
      </c>
      <c r="AE28" s="52">
        <f t="shared" si="29"/>
      </c>
      <c r="AF28" s="53">
        <f ca="1" t="shared" si="30"/>
      </c>
      <c r="AG28" s="52">
        <f t="shared" si="31"/>
      </c>
      <c r="AH28" s="53">
        <f ca="1" t="shared" si="32"/>
      </c>
      <c r="AI28" s="52">
        <f t="shared" si="33"/>
      </c>
      <c r="AJ28" s="53">
        <f ca="1" t="shared" si="34"/>
      </c>
      <c r="AK28" s="103">
        <f t="shared" si="35"/>
      </c>
      <c r="AL28" s="108">
        <f t="shared" si="36"/>
      </c>
      <c r="AM28" s="108">
        <f t="shared" si="41"/>
      </c>
      <c r="AN28" s="90">
        <f t="shared" si="37"/>
      </c>
      <c r="AO28" s="109">
        <f t="shared" si="38"/>
      </c>
      <c r="AP28" s="90">
        <f t="shared" si="39"/>
      </c>
      <c r="AQ28" s="108">
        <f t="shared" si="40"/>
      </c>
      <c r="AR28" s="21"/>
      <c r="AS28" s="21"/>
      <c r="AT28" s="24"/>
      <c r="AZ28" s="28"/>
    </row>
    <row r="29" spans="1:52" ht="12.75" hidden="1">
      <c r="A29" s="51">
        <f t="shared" si="0"/>
      </c>
      <c r="B29" s="20" t="s">
        <v>159</v>
      </c>
      <c r="C29" s="24">
        <f t="shared" si="1"/>
      </c>
      <c r="D29" s="88">
        <f t="shared" si="2"/>
      </c>
      <c r="E29" s="60">
        <f t="shared" si="3"/>
      </c>
      <c r="F29" s="24">
        <f t="shared" si="4"/>
      </c>
      <c r="G29" s="24">
        <f t="shared" si="5"/>
      </c>
      <c r="H29" s="25">
        <f t="shared" si="6"/>
      </c>
      <c r="I29" s="52">
        <f t="shared" si="7"/>
      </c>
      <c r="J29" s="53">
        <f ca="1" t="shared" si="8"/>
      </c>
      <c r="K29" s="52">
        <f t="shared" si="9"/>
      </c>
      <c r="L29" s="53">
        <f ca="1" t="shared" si="10"/>
      </c>
      <c r="M29" s="52">
        <f t="shared" si="11"/>
      </c>
      <c r="N29" s="53">
        <f ca="1" t="shared" si="12"/>
      </c>
      <c r="O29" s="52">
        <f t="shared" si="13"/>
      </c>
      <c r="P29" s="53">
        <f ca="1" t="shared" si="14"/>
      </c>
      <c r="Q29" s="52">
        <f t="shared" si="15"/>
      </c>
      <c r="R29" s="53">
        <f ca="1" t="shared" si="16"/>
      </c>
      <c r="S29" s="52">
        <f t="shared" si="17"/>
      </c>
      <c r="T29" s="53">
        <f ca="1" t="shared" si="18"/>
      </c>
      <c r="U29" s="52">
        <f t="shared" si="19"/>
      </c>
      <c r="V29" s="53">
        <f ca="1" t="shared" si="20"/>
      </c>
      <c r="W29" s="52">
        <f t="shared" si="21"/>
      </c>
      <c r="X29" s="53">
        <f ca="1" t="shared" si="22"/>
      </c>
      <c r="Y29" s="52">
        <f t="shared" si="23"/>
      </c>
      <c r="Z29" s="53">
        <f ca="1" t="shared" si="24"/>
      </c>
      <c r="AA29" s="52">
        <f t="shared" si="25"/>
      </c>
      <c r="AB29" s="53">
        <f ca="1" t="shared" si="26"/>
      </c>
      <c r="AC29" s="52">
        <f t="shared" si="27"/>
      </c>
      <c r="AD29" s="53">
        <f ca="1" t="shared" si="28"/>
      </c>
      <c r="AE29" s="52">
        <f t="shared" si="29"/>
      </c>
      <c r="AF29" s="53">
        <f ca="1" t="shared" si="30"/>
      </c>
      <c r="AG29" s="52">
        <f t="shared" si="31"/>
      </c>
      <c r="AH29" s="53">
        <f ca="1" t="shared" si="32"/>
      </c>
      <c r="AI29" s="52">
        <f t="shared" si="33"/>
      </c>
      <c r="AJ29" s="53">
        <f ca="1" t="shared" si="34"/>
      </c>
      <c r="AK29" s="103">
        <f t="shared" si="35"/>
      </c>
      <c r="AL29" s="108">
        <f t="shared" si="36"/>
      </c>
      <c r="AM29" s="108">
        <f t="shared" si="41"/>
      </c>
      <c r="AN29" s="90">
        <f t="shared" si="37"/>
      </c>
      <c r="AO29" s="109">
        <f t="shared" si="38"/>
      </c>
      <c r="AP29" s="90">
        <f t="shared" si="39"/>
      </c>
      <c r="AQ29" s="108">
        <f t="shared" si="40"/>
      </c>
      <c r="AR29" s="21"/>
      <c r="AS29" s="21"/>
      <c r="AT29" s="24"/>
      <c r="AZ29" s="28"/>
    </row>
    <row r="30" spans="1:52" ht="12.75" hidden="1">
      <c r="A30" s="51">
        <f t="shared" si="0"/>
      </c>
      <c r="B30" s="20" t="s">
        <v>159</v>
      </c>
      <c r="C30" s="24">
        <f t="shared" si="1"/>
      </c>
      <c r="D30" s="88">
        <f t="shared" si="2"/>
      </c>
      <c r="E30" s="60">
        <f t="shared" si="3"/>
      </c>
      <c r="F30" s="24">
        <f t="shared" si="4"/>
      </c>
      <c r="G30" s="24">
        <f t="shared" si="5"/>
      </c>
      <c r="H30" s="25">
        <f t="shared" si="6"/>
      </c>
      <c r="I30" s="52">
        <f t="shared" si="7"/>
      </c>
      <c r="J30" s="53">
        <f ca="1" t="shared" si="8"/>
      </c>
      <c r="K30" s="52">
        <f t="shared" si="9"/>
      </c>
      <c r="L30" s="53">
        <f ca="1" t="shared" si="10"/>
      </c>
      <c r="M30" s="52">
        <f t="shared" si="11"/>
      </c>
      <c r="N30" s="53">
        <f ca="1" t="shared" si="12"/>
      </c>
      <c r="O30" s="52">
        <f t="shared" si="13"/>
      </c>
      <c r="P30" s="53">
        <f ca="1" t="shared" si="14"/>
      </c>
      <c r="Q30" s="52">
        <f t="shared" si="15"/>
      </c>
      <c r="R30" s="53">
        <f ca="1" t="shared" si="16"/>
      </c>
      <c r="S30" s="52">
        <f t="shared" si="17"/>
      </c>
      <c r="T30" s="53">
        <f ca="1" t="shared" si="18"/>
      </c>
      <c r="U30" s="52">
        <f t="shared" si="19"/>
      </c>
      <c r="V30" s="53">
        <f ca="1" t="shared" si="20"/>
      </c>
      <c r="W30" s="52">
        <f t="shared" si="21"/>
      </c>
      <c r="X30" s="53">
        <f ca="1" t="shared" si="22"/>
      </c>
      <c r="Y30" s="52">
        <f t="shared" si="23"/>
      </c>
      <c r="Z30" s="53">
        <f ca="1" t="shared" si="24"/>
      </c>
      <c r="AA30" s="52">
        <f t="shared" si="25"/>
      </c>
      <c r="AB30" s="53">
        <f ca="1" t="shared" si="26"/>
      </c>
      <c r="AC30" s="52">
        <f t="shared" si="27"/>
      </c>
      <c r="AD30" s="53">
        <f ca="1" t="shared" si="28"/>
      </c>
      <c r="AE30" s="52">
        <f t="shared" si="29"/>
      </c>
      <c r="AF30" s="53">
        <f ca="1" t="shared" si="30"/>
      </c>
      <c r="AG30" s="52">
        <f t="shared" si="31"/>
      </c>
      <c r="AH30" s="53">
        <f ca="1" t="shared" si="32"/>
      </c>
      <c r="AI30" s="52">
        <f t="shared" si="33"/>
      </c>
      <c r="AJ30" s="53">
        <f ca="1" t="shared" si="34"/>
      </c>
      <c r="AK30" s="103">
        <f t="shared" si="35"/>
      </c>
      <c r="AL30" s="108">
        <f t="shared" si="36"/>
      </c>
      <c r="AM30" s="108">
        <f t="shared" si="41"/>
      </c>
      <c r="AN30" s="90">
        <f t="shared" si="37"/>
      </c>
      <c r="AO30" s="109">
        <f t="shared" si="38"/>
      </c>
      <c r="AP30" s="90">
        <f t="shared" si="39"/>
      </c>
      <c r="AQ30" s="108">
        <f t="shared" si="40"/>
      </c>
      <c r="AR30" s="21"/>
      <c r="AS30" s="21"/>
      <c r="AT30" s="24"/>
      <c r="AZ30" s="28"/>
    </row>
    <row r="31" spans="1:52" ht="12.75" hidden="1">
      <c r="A31" s="51">
        <f t="shared" si="0"/>
      </c>
      <c r="B31" s="20" t="s">
        <v>159</v>
      </c>
      <c r="C31" s="24">
        <f t="shared" si="1"/>
      </c>
      <c r="D31" s="88">
        <f t="shared" si="2"/>
      </c>
      <c r="E31" s="60">
        <f t="shared" si="3"/>
      </c>
      <c r="F31" s="24">
        <f t="shared" si="4"/>
      </c>
      <c r="G31" s="24">
        <f t="shared" si="5"/>
      </c>
      <c r="H31" s="25">
        <f t="shared" si="6"/>
      </c>
      <c r="I31" s="52">
        <f t="shared" si="7"/>
      </c>
      <c r="J31" s="53">
        <f ca="1" t="shared" si="8"/>
      </c>
      <c r="K31" s="52">
        <f t="shared" si="9"/>
      </c>
      <c r="L31" s="53">
        <f ca="1" t="shared" si="10"/>
      </c>
      <c r="M31" s="52">
        <f t="shared" si="11"/>
      </c>
      <c r="N31" s="53">
        <f ca="1" t="shared" si="12"/>
      </c>
      <c r="O31" s="52">
        <f t="shared" si="13"/>
      </c>
      <c r="P31" s="53">
        <f ca="1" t="shared" si="14"/>
      </c>
      <c r="Q31" s="52">
        <f t="shared" si="15"/>
      </c>
      <c r="R31" s="53">
        <f ca="1" t="shared" si="16"/>
      </c>
      <c r="S31" s="52">
        <f t="shared" si="17"/>
      </c>
      <c r="T31" s="53">
        <f ca="1" t="shared" si="18"/>
      </c>
      <c r="U31" s="52">
        <f t="shared" si="19"/>
      </c>
      <c r="V31" s="53">
        <f ca="1" t="shared" si="20"/>
      </c>
      <c r="W31" s="52">
        <f t="shared" si="21"/>
      </c>
      <c r="X31" s="53">
        <f ca="1" t="shared" si="22"/>
      </c>
      <c r="Y31" s="52">
        <f t="shared" si="23"/>
      </c>
      <c r="Z31" s="53">
        <f ca="1" t="shared" si="24"/>
      </c>
      <c r="AA31" s="52">
        <f t="shared" si="25"/>
      </c>
      <c r="AB31" s="53">
        <f ca="1" t="shared" si="26"/>
      </c>
      <c r="AC31" s="52">
        <f t="shared" si="27"/>
      </c>
      <c r="AD31" s="53">
        <f ca="1" t="shared" si="28"/>
      </c>
      <c r="AE31" s="52">
        <f t="shared" si="29"/>
      </c>
      <c r="AF31" s="53">
        <f ca="1" t="shared" si="30"/>
      </c>
      <c r="AG31" s="52">
        <f t="shared" si="31"/>
      </c>
      <c r="AH31" s="53">
        <f ca="1" t="shared" si="32"/>
      </c>
      <c r="AI31" s="52">
        <f t="shared" si="33"/>
      </c>
      <c r="AJ31" s="53">
        <f ca="1" t="shared" si="34"/>
      </c>
      <c r="AK31" s="103">
        <f t="shared" si="35"/>
      </c>
      <c r="AL31" s="108">
        <f t="shared" si="36"/>
      </c>
      <c r="AM31" s="108">
        <f t="shared" si="41"/>
      </c>
      <c r="AN31" s="90">
        <f t="shared" si="37"/>
      </c>
      <c r="AO31" s="109">
        <f t="shared" si="38"/>
      </c>
      <c r="AP31" s="90">
        <f t="shared" si="39"/>
      </c>
      <c r="AQ31" s="108">
        <f t="shared" si="40"/>
      </c>
      <c r="AR31" s="21"/>
      <c r="AS31" s="21"/>
      <c r="AT31" s="24"/>
      <c r="AZ31" s="28"/>
    </row>
    <row r="32" spans="1:52" ht="12.75" hidden="1">
      <c r="A32" s="51">
        <f t="shared" si="0"/>
      </c>
      <c r="B32" s="20" t="s">
        <v>159</v>
      </c>
      <c r="C32" s="24">
        <f t="shared" si="1"/>
      </c>
      <c r="D32" s="88">
        <f t="shared" si="2"/>
      </c>
      <c r="E32" s="60">
        <f t="shared" si="3"/>
      </c>
      <c r="F32" s="24">
        <f t="shared" si="4"/>
      </c>
      <c r="G32" s="24">
        <f t="shared" si="5"/>
      </c>
      <c r="H32" s="25">
        <f t="shared" si="6"/>
      </c>
      <c r="I32" s="52">
        <f t="shared" si="7"/>
      </c>
      <c r="J32" s="53">
        <f ca="1" t="shared" si="8"/>
      </c>
      <c r="K32" s="52">
        <f t="shared" si="9"/>
      </c>
      <c r="L32" s="53">
        <f ca="1" t="shared" si="10"/>
      </c>
      <c r="M32" s="52">
        <f t="shared" si="11"/>
      </c>
      <c r="N32" s="53">
        <f ca="1" t="shared" si="12"/>
      </c>
      <c r="O32" s="52">
        <f t="shared" si="13"/>
      </c>
      <c r="P32" s="53">
        <f ca="1" t="shared" si="14"/>
      </c>
      <c r="Q32" s="52">
        <f t="shared" si="15"/>
      </c>
      <c r="R32" s="53">
        <f ca="1" t="shared" si="16"/>
      </c>
      <c r="S32" s="52">
        <f t="shared" si="17"/>
      </c>
      <c r="T32" s="53">
        <f ca="1" t="shared" si="18"/>
      </c>
      <c r="U32" s="52">
        <f t="shared" si="19"/>
      </c>
      <c r="V32" s="53">
        <f ca="1" t="shared" si="20"/>
      </c>
      <c r="W32" s="52">
        <f t="shared" si="21"/>
      </c>
      <c r="X32" s="53">
        <f ca="1" t="shared" si="22"/>
      </c>
      <c r="Y32" s="52">
        <f t="shared" si="23"/>
      </c>
      <c r="Z32" s="53">
        <f ca="1" t="shared" si="24"/>
      </c>
      <c r="AA32" s="52">
        <f t="shared" si="25"/>
      </c>
      <c r="AB32" s="53">
        <f ca="1" t="shared" si="26"/>
      </c>
      <c r="AC32" s="52">
        <f t="shared" si="27"/>
      </c>
      <c r="AD32" s="53">
        <f ca="1" t="shared" si="28"/>
      </c>
      <c r="AE32" s="52">
        <f t="shared" si="29"/>
      </c>
      <c r="AF32" s="53">
        <f ca="1" t="shared" si="30"/>
      </c>
      <c r="AG32" s="52">
        <f t="shared" si="31"/>
      </c>
      <c r="AH32" s="53">
        <f ca="1" t="shared" si="32"/>
      </c>
      <c r="AI32" s="52">
        <f t="shared" si="33"/>
      </c>
      <c r="AJ32" s="53">
        <f ca="1" t="shared" si="34"/>
      </c>
      <c r="AK32" s="103">
        <f t="shared" si="35"/>
      </c>
      <c r="AL32" s="108">
        <f t="shared" si="36"/>
      </c>
      <c r="AM32" s="108">
        <f t="shared" si="41"/>
      </c>
      <c r="AN32" s="90">
        <f t="shared" si="37"/>
      </c>
      <c r="AO32" s="109">
        <f t="shared" si="38"/>
      </c>
      <c r="AP32" s="90">
        <f t="shared" si="39"/>
      </c>
      <c r="AQ32" s="108">
        <f t="shared" si="40"/>
      </c>
      <c r="AR32" s="21"/>
      <c r="AS32" s="21"/>
      <c r="AT32" s="24"/>
      <c r="AZ32" s="28"/>
    </row>
    <row r="33" spans="1:52" ht="12.75" hidden="1">
      <c r="A33" s="51">
        <f t="shared" si="0"/>
      </c>
      <c r="B33" s="20" t="s">
        <v>159</v>
      </c>
      <c r="C33" s="24">
        <f t="shared" si="1"/>
      </c>
      <c r="D33" s="88">
        <f t="shared" si="2"/>
      </c>
      <c r="E33" s="60">
        <f t="shared" si="3"/>
      </c>
      <c r="F33" s="24">
        <f t="shared" si="4"/>
      </c>
      <c r="G33" s="24">
        <f t="shared" si="5"/>
      </c>
      <c r="H33" s="25">
        <f t="shared" si="6"/>
      </c>
      <c r="I33" s="52">
        <f t="shared" si="7"/>
      </c>
      <c r="J33" s="53">
        <f ca="1" t="shared" si="8"/>
      </c>
      <c r="K33" s="52">
        <f t="shared" si="9"/>
      </c>
      <c r="L33" s="53">
        <f ca="1" t="shared" si="10"/>
      </c>
      <c r="M33" s="52">
        <f t="shared" si="11"/>
      </c>
      <c r="N33" s="53">
        <f ca="1" t="shared" si="12"/>
      </c>
      <c r="O33" s="52">
        <f t="shared" si="13"/>
      </c>
      <c r="P33" s="53">
        <f ca="1" t="shared" si="14"/>
      </c>
      <c r="Q33" s="52">
        <f t="shared" si="15"/>
      </c>
      <c r="R33" s="53">
        <f ca="1" t="shared" si="16"/>
      </c>
      <c r="S33" s="52">
        <f t="shared" si="17"/>
      </c>
      <c r="T33" s="53">
        <f ca="1" t="shared" si="18"/>
      </c>
      <c r="U33" s="52">
        <f t="shared" si="19"/>
      </c>
      <c r="V33" s="53">
        <f ca="1" t="shared" si="20"/>
      </c>
      <c r="W33" s="52">
        <f t="shared" si="21"/>
      </c>
      <c r="X33" s="53">
        <f ca="1" t="shared" si="22"/>
      </c>
      <c r="Y33" s="52">
        <f t="shared" si="23"/>
      </c>
      <c r="Z33" s="53">
        <f ca="1" t="shared" si="24"/>
      </c>
      <c r="AA33" s="52">
        <f t="shared" si="25"/>
      </c>
      <c r="AB33" s="53">
        <f ca="1" t="shared" si="26"/>
      </c>
      <c r="AC33" s="52">
        <f t="shared" si="27"/>
      </c>
      <c r="AD33" s="53">
        <f ca="1" t="shared" si="28"/>
      </c>
      <c r="AE33" s="52">
        <f t="shared" si="29"/>
      </c>
      <c r="AF33" s="53">
        <f ca="1" t="shared" si="30"/>
      </c>
      <c r="AG33" s="52">
        <f t="shared" si="31"/>
      </c>
      <c r="AH33" s="53">
        <f ca="1" t="shared" si="32"/>
      </c>
      <c r="AI33" s="52">
        <f t="shared" si="33"/>
      </c>
      <c r="AJ33" s="53">
        <f ca="1" t="shared" si="34"/>
      </c>
      <c r="AK33" s="103">
        <f t="shared" si="35"/>
      </c>
      <c r="AL33" s="108">
        <f t="shared" si="36"/>
      </c>
      <c r="AM33" s="108">
        <f t="shared" si="41"/>
      </c>
      <c r="AN33" s="90">
        <f t="shared" si="37"/>
      </c>
      <c r="AO33" s="109">
        <f t="shared" si="38"/>
      </c>
      <c r="AP33" s="90">
        <f t="shared" si="39"/>
      </c>
      <c r="AQ33" s="108">
        <f t="shared" si="40"/>
      </c>
      <c r="AR33" s="21"/>
      <c r="AS33" s="21"/>
      <c r="AT33" s="24"/>
      <c r="AY33" s="32"/>
      <c r="AZ33" s="28"/>
    </row>
    <row r="34" spans="1:45" ht="12.75" hidden="1">
      <c r="A34" s="51">
        <f t="shared" si="0"/>
      </c>
      <c r="B34" s="20" t="s">
        <v>159</v>
      </c>
      <c r="C34" s="24">
        <f t="shared" si="1"/>
      </c>
      <c r="D34" s="88">
        <f t="shared" si="2"/>
      </c>
      <c r="E34" s="60">
        <f t="shared" si="3"/>
      </c>
      <c r="F34" s="24">
        <f t="shared" si="4"/>
      </c>
      <c r="G34" s="24">
        <f t="shared" si="5"/>
      </c>
      <c r="H34" s="25">
        <f t="shared" si="6"/>
      </c>
      <c r="I34" s="52">
        <f t="shared" si="7"/>
      </c>
      <c r="J34" s="53">
        <f ca="1" t="shared" si="8"/>
      </c>
      <c r="K34" s="52">
        <f t="shared" si="9"/>
      </c>
      <c r="L34" s="53">
        <f ca="1" t="shared" si="10"/>
      </c>
      <c r="M34" s="52">
        <f t="shared" si="11"/>
      </c>
      <c r="N34" s="53">
        <f ca="1" t="shared" si="12"/>
      </c>
      <c r="O34" s="52">
        <f t="shared" si="13"/>
      </c>
      <c r="P34" s="53">
        <f ca="1" t="shared" si="14"/>
      </c>
      <c r="Q34" s="52">
        <f t="shared" si="15"/>
      </c>
      <c r="R34" s="53">
        <f ca="1" t="shared" si="16"/>
      </c>
      <c r="S34" s="52">
        <f t="shared" si="17"/>
      </c>
      <c r="T34" s="53">
        <f ca="1" t="shared" si="18"/>
      </c>
      <c r="U34" s="52">
        <f t="shared" si="19"/>
      </c>
      <c r="V34" s="53">
        <f ca="1" t="shared" si="20"/>
      </c>
      <c r="W34" s="52">
        <f t="shared" si="21"/>
      </c>
      <c r="X34" s="53">
        <f ca="1" t="shared" si="22"/>
      </c>
      <c r="Y34" s="52">
        <f t="shared" si="23"/>
      </c>
      <c r="Z34" s="53">
        <f ca="1" t="shared" si="24"/>
      </c>
      <c r="AA34" s="52">
        <f t="shared" si="25"/>
      </c>
      <c r="AB34" s="53">
        <f ca="1" t="shared" si="26"/>
      </c>
      <c r="AC34" s="52">
        <f t="shared" si="27"/>
      </c>
      <c r="AD34" s="53">
        <f ca="1" t="shared" si="28"/>
      </c>
      <c r="AE34" s="52">
        <f t="shared" si="29"/>
      </c>
      <c r="AF34" s="53">
        <f ca="1" t="shared" si="30"/>
      </c>
      <c r="AG34" s="52">
        <f t="shared" si="31"/>
      </c>
      <c r="AH34" s="53">
        <f ca="1" t="shared" si="32"/>
      </c>
      <c r="AI34" s="52">
        <f t="shared" si="33"/>
      </c>
      <c r="AJ34" s="53">
        <f ca="1" t="shared" si="34"/>
      </c>
      <c r="AK34" s="103">
        <f t="shared" si="35"/>
      </c>
      <c r="AL34" s="108">
        <f t="shared" si="36"/>
      </c>
      <c r="AM34" s="108">
        <f t="shared" si="41"/>
      </c>
      <c r="AN34" s="90">
        <f t="shared" si="37"/>
      </c>
      <c r="AO34" s="109">
        <f t="shared" si="38"/>
      </c>
      <c r="AP34" s="90">
        <f t="shared" si="39"/>
      </c>
      <c r="AQ34" s="108">
        <f t="shared" si="40"/>
      </c>
      <c r="AR34" s="21"/>
      <c r="AS34" s="21"/>
    </row>
    <row r="35" spans="1:52" ht="12.75" hidden="1">
      <c r="A35" s="51">
        <f t="shared" si="0"/>
      </c>
      <c r="B35" s="20" t="s">
        <v>159</v>
      </c>
      <c r="C35" s="24">
        <f t="shared" si="1"/>
      </c>
      <c r="D35" s="88">
        <f t="shared" si="2"/>
      </c>
      <c r="E35" s="60">
        <f t="shared" si="3"/>
      </c>
      <c r="F35" s="24">
        <f t="shared" si="4"/>
      </c>
      <c r="G35" s="24">
        <f t="shared" si="5"/>
      </c>
      <c r="H35" s="25">
        <f t="shared" si="6"/>
      </c>
      <c r="I35" s="52">
        <f t="shared" si="7"/>
      </c>
      <c r="J35" s="53">
        <f ca="1" t="shared" si="8"/>
      </c>
      <c r="K35" s="52">
        <f t="shared" si="9"/>
      </c>
      <c r="L35" s="53">
        <f ca="1" t="shared" si="10"/>
      </c>
      <c r="M35" s="52">
        <f t="shared" si="11"/>
      </c>
      <c r="N35" s="53">
        <f ca="1" t="shared" si="12"/>
      </c>
      <c r="O35" s="52">
        <f t="shared" si="13"/>
      </c>
      <c r="P35" s="53">
        <f ca="1" t="shared" si="14"/>
      </c>
      <c r="Q35" s="52">
        <f t="shared" si="15"/>
      </c>
      <c r="R35" s="53">
        <f ca="1" t="shared" si="16"/>
      </c>
      <c r="S35" s="52">
        <f t="shared" si="17"/>
      </c>
      <c r="T35" s="53">
        <f ca="1" t="shared" si="18"/>
      </c>
      <c r="U35" s="52">
        <f t="shared" si="19"/>
      </c>
      <c r="V35" s="53">
        <f ca="1" t="shared" si="20"/>
      </c>
      <c r="W35" s="52">
        <f t="shared" si="21"/>
      </c>
      <c r="X35" s="53">
        <f ca="1" t="shared" si="22"/>
      </c>
      <c r="Y35" s="52">
        <f t="shared" si="23"/>
      </c>
      <c r="Z35" s="53">
        <f ca="1" t="shared" si="24"/>
      </c>
      <c r="AA35" s="52">
        <f t="shared" si="25"/>
      </c>
      <c r="AB35" s="53">
        <f ca="1" t="shared" si="26"/>
      </c>
      <c r="AC35" s="52">
        <f t="shared" si="27"/>
      </c>
      <c r="AD35" s="53">
        <f ca="1" t="shared" si="28"/>
      </c>
      <c r="AE35" s="52">
        <f t="shared" si="29"/>
      </c>
      <c r="AF35" s="53">
        <f ca="1" t="shared" si="30"/>
      </c>
      <c r="AG35" s="52">
        <f t="shared" si="31"/>
      </c>
      <c r="AH35" s="53">
        <f ca="1" t="shared" si="32"/>
      </c>
      <c r="AI35" s="52">
        <f t="shared" si="33"/>
      </c>
      <c r="AJ35" s="53">
        <f ca="1" t="shared" si="34"/>
      </c>
      <c r="AK35" s="103">
        <f t="shared" si="35"/>
      </c>
      <c r="AL35" s="108">
        <f t="shared" si="36"/>
      </c>
      <c r="AM35" s="108">
        <f t="shared" si="41"/>
      </c>
      <c r="AN35" s="90">
        <f t="shared" si="37"/>
      </c>
      <c r="AO35" s="109">
        <f t="shared" si="38"/>
      </c>
      <c r="AP35" s="90">
        <f t="shared" si="39"/>
      </c>
      <c r="AQ35" s="108">
        <f t="shared" si="40"/>
      </c>
      <c r="AR35" s="21"/>
      <c r="AS35" s="21"/>
      <c r="AT35" s="24"/>
      <c r="AY35" s="32"/>
      <c r="AZ35" s="28"/>
    </row>
    <row r="36" spans="1:45" ht="12.75" hidden="1">
      <c r="A36" s="51">
        <f t="shared" si="0"/>
      </c>
      <c r="B36" s="20" t="s">
        <v>159</v>
      </c>
      <c r="C36" s="24">
        <f t="shared" si="1"/>
      </c>
      <c r="D36" s="88">
        <f t="shared" si="2"/>
      </c>
      <c r="E36" s="60">
        <f t="shared" si="3"/>
      </c>
      <c r="F36" s="24">
        <f t="shared" si="4"/>
      </c>
      <c r="G36" s="24">
        <f t="shared" si="5"/>
      </c>
      <c r="H36" s="25">
        <f t="shared" si="6"/>
      </c>
      <c r="I36" s="52">
        <f t="shared" si="7"/>
      </c>
      <c r="J36" s="53">
        <f ca="1" t="shared" si="8"/>
      </c>
      <c r="K36" s="52">
        <f t="shared" si="9"/>
      </c>
      <c r="L36" s="53">
        <f ca="1" t="shared" si="10"/>
      </c>
      <c r="M36" s="52">
        <f t="shared" si="11"/>
      </c>
      <c r="N36" s="53">
        <f ca="1" t="shared" si="12"/>
      </c>
      <c r="O36" s="52">
        <f t="shared" si="13"/>
      </c>
      <c r="P36" s="53">
        <f ca="1" t="shared" si="14"/>
      </c>
      <c r="Q36" s="52">
        <f t="shared" si="15"/>
      </c>
      <c r="R36" s="53">
        <f ca="1" t="shared" si="16"/>
      </c>
      <c r="S36" s="52">
        <f t="shared" si="17"/>
      </c>
      <c r="T36" s="53">
        <f ca="1" t="shared" si="18"/>
      </c>
      <c r="U36" s="52">
        <f t="shared" si="19"/>
      </c>
      <c r="V36" s="53">
        <f ca="1" t="shared" si="20"/>
      </c>
      <c r="W36" s="52">
        <f t="shared" si="21"/>
      </c>
      <c r="X36" s="53">
        <f ca="1" t="shared" si="22"/>
      </c>
      <c r="Y36" s="52">
        <f t="shared" si="23"/>
      </c>
      <c r="Z36" s="53">
        <f ca="1" t="shared" si="24"/>
      </c>
      <c r="AA36" s="52">
        <f t="shared" si="25"/>
      </c>
      <c r="AB36" s="53">
        <f ca="1" t="shared" si="26"/>
      </c>
      <c r="AC36" s="52">
        <f t="shared" si="27"/>
      </c>
      <c r="AD36" s="53">
        <f ca="1" t="shared" si="28"/>
      </c>
      <c r="AE36" s="52">
        <f t="shared" si="29"/>
      </c>
      <c r="AF36" s="53">
        <f ca="1" t="shared" si="30"/>
      </c>
      <c r="AG36" s="52">
        <f t="shared" si="31"/>
      </c>
      <c r="AH36" s="53">
        <f ca="1" t="shared" si="32"/>
      </c>
      <c r="AI36" s="52">
        <f t="shared" si="33"/>
      </c>
      <c r="AJ36" s="53">
        <f ca="1" t="shared" si="34"/>
      </c>
      <c r="AK36" s="103">
        <f t="shared" si="35"/>
      </c>
      <c r="AL36" s="108">
        <f t="shared" si="36"/>
      </c>
      <c r="AM36" s="108">
        <f t="shared" si="41"/>
      </c>
      <c r="AN36" s="90">
        <f t="shared" si="37"/>
      </c>
      <c r="AO36" s="109">
        <f t="shared" si="38"/>
      </c>
      <c r="AP36" s="90">
        <f t="shared" si="39"/>
      </c>
      <c r="AQ36" s="108">
        <f t="shared" si="40"/>
      </c>
      <c r="AR36" s="21"/>
      <c r="AS36" s="21"/>
    </row>
    <row r="37" spans="1:52" ht="12.75" hidden="1">
      <c r="A37" s="51">
        <f t="shared" si="0"/>
      </c>
      <c r="B37" s="20" t="s">
        <v>159</v>
      </c>
      <c r="C37" s="24">
        <f t="shared" si="1"/>
      </c>
      <c r="D37" s="88">
        <f t="shared" si="2"/>
      </c>
      <c r="E37" s="60">
        <f t="shared" si="3"/>
      </c>
      <c r="F37" s="24">
        <f t="shared" si="4"/>
      </c>
      <c r="G37" s="24">
        <f t="shared" si="5"/>
      </c>
      <c r="H37" s="25">
        <f t="shared" si="6"/>
      </c>
      <c r="I37" s="52">
        <f t="shared" si="7"/>
      </c>
      <c r="J37" s="53">
        <f ca="1" t="shared" si="8"/>
      </c>
      <c r="K37" s="52">
        <f t="shared" si="9"/>
      </c>
      <c r="L37" s="53">
        <f ca="1" t="shared" si="10"/>
      </c>
      <c r="M37" s="52">
        <f t="shared" si="11"/>
      </c>
      <c r="N37" s="53">
        <f ca="1" t="shared" si="12"/>
      </c>
      <c r="O37" s="52">
        <f t="shared" si="13"/>
      </c>
      <c r="P37" s="53">
        <f ca="1" t="shared" si="14"/>
      </c>
      <c r="Q37" s="52">
        <f t="shared" si="15"/>
      </c>
      <c r="R37" s="53">
        <f ca="1" t="shared" si="16"/>
      </c>
      <c r="S37" s="52">
        <f t="shared" si="17"/>
      </c>
      <c r="T37" s="53">
        <f ca="1" t="shared" si="18"/>
      </c>
      <c r="U37" s="52">
        <f t="shared" si="19"/>
      </c>
      <c r="V37" s="53">
        <f ca="1" t="shared" si="20"/>
      </c>
      <c r="W37" s="52">
        <f t="shared" si="21"/>
      </c>
      <c r="X37" s="53">
        <f ca="1" t="shared" si="22"/>
      </c>
      <c r="Y37" s="52">
        <f t="shared" si="23"/>
      </c>
      <c r="Z37" s="53">
        <f ca="1" t="shared" si="24"/>
      </c>
      <c r="AA37" s="52">
        <f t="shared" si="25"/>
      </c>
      <c r="AB37" s="53">
        <f ca="1" t="shared" si="26"/>
      </c>
      <c r="AC37" s="52">
        <f t="shared" si="27"/>
      </c>
      <c r="AD37" s="53">
        <f ca="1" t="shared" si="28"/>
      </c>
      <c r="AE37" s="52">
        <f t="shared" si="29"/>
      </c>
      <c r="AF37" s="53">
        <f ca="1" t="shared" si="30"/>
      </c>
      <c r="AG37" s="52">
        <f t="shared" si="31"/>
      </c>
      <c r="AH37" s="53">
        <f ca="1" t="shared" si="32"/>
      </c>
      <c r="AI37" s="52">
        <f t="shared" si="33"/>
      </c>
      <c r="AJ37" s="53">
        <f ca="1" t="shared" si="34"/>
      </c>
      <c r="AK37" s="103">
        <f t="shared" si="35"/>
      </c>
      <c r="AL37" s="108">
        <f t="shared" si="36"/>
      </c>
      <c r="AM37" s="108">
        <f t="shared" si="41"/>
      </c>
      <c r="AN37" s="90">
        <f t="shared" si="37"/>
      </c>
      <c r="AO37" s="109">
        <f t="shared" si="38"/>
      </c>
      <c r="AP37" s="90">
        <f t="shared" si="39"/>
      </c>
      <c r="AQ37" s="108">
        <f t="shared" si="40"/>
      </c>
      <c r="AR37" s="21"/>
      <c r="AS37" s="21"/>
      <c r="AT37" s="24"/>
      <c r="AY37" s="32"/>
      <c r="AZ37" s="28"/>
    </row>
    <row r="38" spans="1:52" ht="12.75" hidden="1">
      <c r="A38" s="51">
        <f t="shared" si="0"/>
      </c>
      <c r="B38" s="20" t="s">
        <v>159</v>
      </c>
      <c r="C38" s="24">
        <f t="shared" si="1"/>
      </c>
      <c r="D38" s="88">
        <f t="shared" si="2"/>
      </c>
      <c r="E38" s="60">
        <f t="shared" si="3"/>
      </c>
      <c r="F38" s="24">
        <f t="shared" si="4"/>
      </c>
      <c r="G38" s="24">
        <f t="shared" si="5"/>
      </c>
      <c r="H38" s="25">
        <f t="shared" si="6"/>
      </c>
      <c r="I38" s="52">
        <f t="shared" si="7"/>
      </c>
      <c r="J38" s="53">
        <f ca="1" t="shared" si="8"/>
      </c>
      <c r="K38" s="52">
        <f t="shared" si="9"/>
      </c>
      <c r="L38" s="53">
        <f ca="1" t="shared" si="10"/>
      </c>
      <c r="M38" s="52">
        <f t="shared" si="11"/>
      </c>
      <c r="N38" s="53">
        <f ca="1" t="shared" si="12"/>
      </c>
      <c r="O38" s="52">
        <f t="shared" si="13"/>
      </c>
      <c r="P38" s="53">
        <f ca="1" t="shared" si="14"/>
      </c>
      <c r="Q38" s="52">
        <f t="shared" si="15"/>
      </c>
      <c r="R38" s="53">
        <f ca="1" t="shared" si="16"/>
      </c>
      <c r="S38" s="52">
        <f t="shared" si="17"/>
      </c>
      <c r="T38" s="53">
        <f ca="1" t="shared" si="18"/>
      </c>
      <c r="U38" s="52">
        <f t="shared" si="19"/>
      </c>
      <c r="V38" s="53">
        <f ca="1" t="shared" si="20"/>
      </c>
      <c r="W38" s="52">
        <f t="shared" si="21"/>
      </c>
      <c r="X38" s="53">
        <f ca="1" t="shared" si="22"/>
      </c>
      <c r="Y38" s="52">
        <f t="shared" si="23"/>
      </c>
      <c r="Z38" s="53">
        <f ca="1" t="shared" si="24"/>
      </c>
      <c r="AA38" s="52">
        <f t="shared" si="25"/>
      </c>
      <c r="AB38" s="53">
        <f ca="1" t="shared" si="26"/>
      </c>
      <c r="AC38" s="52">
        <f t="shared" si="27"/>
      </c>
      <c r="AD38" s="53">
        <f ca="1" t="shared" si="28"/>
      </c>
      <c r="AE38" s="52">
        <f t="shared" si="29"/>
      </c>
      <c r="AF38" s="53">
        <f ca="1" t="shared" si="30"/>
      </c>
      <c r="AG38" s="52">
        <f t="shared" si="31"/>
      </c>
      <c r="AH38" s="53">
        <f ca="1" t="shared" si="32"/>
      </c>
      <c r="AI38" s="52">
        <f t="shared" si="33"/>
      </c>
      <c r="AJ38" s="53">
        <f ca="1" t="shared" si="34"/>
      </c>
      <c r="AK38" s="103">
        <f t="shared" si="35"/>
      </c>
      <c r="AL38" s="108">
        <f t="shared" si="36"/>
      </c>
      <c r="AM38" s="108">
        <f t="shared" si="41"/>
      </c>
      <c r="AN38" s="90">
        <f t="shared" si="37"/>
      </c>
      <c r="AO38" s="109">
        <f t="shared" si="38"/>
      </c>
      <c r="AP38" s="90">
        <f t="shared" si="39"/>
      </c>
      <c r="AQ38" s="108">
        <f t="shared" si="40"/>
      </c>
      <c r="AR38" s="21"/>
      <c r="AS38" s="21"/>
      <c r="AT38" s="24"/>
      <c r="AY38" s="32"/>
      <c r="AZ38" s="28"/>
    </row>
    <row r="39" spans="1:52" ht="12.75" hidden="1">
      <c r="A39" s="51">
        <f t="shared" si="0"/>
      </c>
      <c r="B39" s="20" t="s">
        <v>159</v>
      </c>
      <c r="C39" s="24">
        <f t="shared" si="1"/>
      </c>
      <c r="D39" s="88">
        <f t="shared" si="2"/>
      </c>
      <c r="E39" s="60">
        <f t="shared" si="3"/>
      </c>
      <c r="F39" s="24">
        <f t="shared" si="4"/>
      </c>
      <c r="G39" s="24">
        <f t="shared" si="5"/>
      </c>
      <c r="H39" s="25">
        <f t="shared" si="6"/>
      </c>
      <c r="I39" s="52">
        <f t="shared" si="7"/>
      </c>
      <c r="J39" s="53">
        <f ca="1" t="shared" si="8"/>
      </c>
      <c r="K39" s="52">
        <f t="shared" si="9"/>
      </c>
      <c r="L39" s="53">
        <f ca="1" t="shared" si="10"/>
      </c>
      <c r="M39" s="52">
        <f t="shared" si="11"/>
      </c>
      <c r="N39" s="53">
        <f ca="1" t="shared" si="12"/>
      </c>
      <c r="O39" s="52">
        <f t="shared" si="13"/>
      </c>
      <c r="P39" s="53">
        <f ca="1" t="shared" si="14"/>
      </c>
      <c r="Q39" s="52">
        <f t="shared" si="15"/>
      </c>
      <c r="R39" s="53">
        <f ca="1" t="shared" si="16"/>
      </c>
      <c r="S39" s="52">
        <f t="shared" si="17"/>
      </c>
      <c r="T39" s="53">
        <f ca="1" t="shared" si="18"/>
      </c>
      <c r="U39" s="52">
        <f t="shared" si="19"/>
      </c>
      <c r="V39" s="53">
        <f ca="1" t="shared" si="20"/>
      </c>
      <c r="W39" s="52">
        <f t="shared" si="21"/>
      </c>
      <c r="X39" s="53">
        <f ca="1" t="shared" si="22"/>
      </c>
      <c r="Y39" s="52">
        <f t="shared" si="23"/>
      </c>
      <c r="Z39" s="53">
        <f ca="1" t="shared" si="24"/>
      </c>
      <c r="AA39" s="52">
        <f t="shared" si="25"/>
      </c>
      <c r="AB39" s="53">
        <f ca="1" t="shared" si="26"/>
      </c>
      <c r="AC39" s="52">
        <f t="shared" si="27"/>
      </c>
      <c r="AD39" s="53">
        <f ca="1" t="shared" si="28"/>
      </c>
      <c r="AE39" s="52">
        <f t="shared" si="29"/>
      </c>
      <c r="AF39" s="53">
        <f ca="1" t="shared" si="30"/>
      </c>
      <c r="AG39" s="52">
        <f t="shared" si="31"/>
      </c>
      <c r="AH39" s="53">
        <f ca="1" t="shared" si="32"/>
      </c>
      <c r="AI39" s="52">
        <f t="shared" si="33"/>
      </c>
      <c r="AJ39" s="53">
        <f ca="1" t="shared" si="34"/>
      </c>
      <c r="AK39" s="103">
        <f t="shared" si="35"/>
      </c>
      <c r="AL39" s="108">
        <f t="shared" si="36"/>
      </c>
      <c r="AM39" s="108">
        <f t="shared" si="41"/>
      </c>
      <c r="AN39" s="90">
        <f t="shared" si="37"/>
      </c>
      <c r="AO39" s="109">
        <f t="shared" si="38"/>
      </c>
      <c r="AP39" s="90">
        <f t="shared" si="39"/>
      </c>
      <c r="AQ39" s="108">
        <f t="shared" si="40"/>
      </c>
      <c r="AR39" s="21"/>
      <c r="AS39" s="21"/>
      <c r="AT39" s="24"/>
      <c r="AY39" s="32"/>
      <c r="AZ39" s="28"/>
    </row>
    <row r="40" spans="1:52" ht="12.75" hidden="1">
      <c r="A40" s="51">
        <f aca="true" t="shared" si="42" ref="A40:A67">IF(B40&lt;&gt;"",RANK(AK40,AK$1:AK$65536),"")</f>
      </c>
      <c r="B40" s="20" t="s">
        <v>159</v>
      </c>
      <c r="C40" s="24">
        <f aca="true" t="shared" si="43" ref="C40:C67">IF($B40="","",VLOOKUP($B40,StartList,2,0))</f>
      </c>
      <c r="D40" s="88">
        <f aca="true" t="shared" si="44" ref="D40:D67">IF($B40="","",IF(VLOOKUP($B40,StartList,3,0)=0,"",VLOOKUP($B40,StartList,3,0)))</f>
      </c>
      <c r="E40" s="60">
        <f aca="true" t="shared" si="45" ref="E40:E67">IF($B40="","",IF(VLOOKUP($B40,StartList,7,0)=0,"",VLOOKUP($B40,StartList,7,0)))</f>
      </c>
      <c r="F40" s="24">
        <f aca="true" t="shared" si="46" ref="F40:F67">IF($B40="","",VLOOKUP($B40,StartList,6,0))</f>
      </c>
      <c r="G40" s="24">
        <f aca="true" t="shared" si="47" ref="G40:G67">IF($B40="","",VLOOKUP($B40,StartList,4,0))</f>
      </c>
      <c r="H40" s="25">
        <f aca="true" t="shared" si="48" ref="H40:H67">IF(B40&lt;&gt;"",VLOOKUP(B40,StartList,8,0),"")</f>
      </c>
      <c r="I40" s="52">
        <f aca="true" t="shared" si="49" ref="I40:I67">IF($B40&lt;&gt;"",IF(MAX(J$1:J$65536)=0,0,RANK(J40,J$1:J$65536)),"")</f>
      </c>
      <c r="J40" s="53">
        <f aca="true" ca="1" t="shared" si="50" ref="J40:J67">IF($B40="","",IF(ISERROR(VLOOKUP($B40,INDIRECT(I$6&amp;"!$B:$Z"),21,0)),0,IF(I$6="",0,VLOOKUP($B40,INDIRECT(I$6&amp;"!$B:$Z"),21,0))))</f>
      </c>
      <c r="K40" s="52">
        <f aca="true" t="shared" si="51" ref="K40:K67">IF($B40&lt;&gt;"",IF(MAX(L$1:L$65536)=0,0,RANK(L40,L$1:L$65536)),"")</f>
      </c>
      <c r="L40" s="53">
        <f aca="true" ca="1" t="shared" si="52" ref="L40:L67">IF($B40="","",IF(ISERROR(VLOOKUP($B40,INDIRECT(K$6&amp;"!$B:$Z"),21,0)),0,IF(K$6="",0,VLOOKUP($B40,INDIRECT(K$6&amp;"!$B:$Z"),21,0))))</f>
      </c>
      <c r="M40" s="52">
        <f aca="true" t="shared" si="53" ref="M40:M67">IF($B40&lt;&gt;"",IF(MAX(N$1:N$65536)=0,0,RANK(N40,N$1:N$65536)),"")</f>
      </c>
      <c r="N40" s="53">
        <f aca="true" ca="1" t="shared" si="54" ref="N40:N67">IF($B40="","",IF(ISERROR(VLOOKUP($B40,INDIRECT(M$6&amp;"!$B:$Z"),21,0)),0,IF(M$6="",0,VLOOKUP($B40,INDIRECT(M$6&amp;"!$B:$Z"),21,0))))</f>
      </c>
      <c r="O40" s="52">
        <f aca="true" t="shared" si="55" ref="O40:O67">IF($B40&lt;&gt;"",IF(MAX(P$1:P$65536)=0,0,RANK(P40,P$1:P$65536)),"")</f>
      </c>
      <c r="P40" s="53">
        <f aca="true" ca="1" t="shared" si="56" ref="P40:P67">IF($B40="","",IF(ISERROR(VLOOKUP($B40,INDIRECT(O$6&amp;"!$B:$Z"),21,0)),0,IF(O$6="",0,VLOOKUP($B40,INDIRECT(O$6&amp;"!$B:$Z"),21,0))))</f>
      </c>
      <c r="Q40" s="52">
        <f aca="true" t="shared" si="57" ref="Q40:Q67">IF($B40&lt;&gt;"",IF(MAX(R$1:R$65536)=0,0,RANK(R40,R$1:R$65536)),"")</f>
      </c>
      <c r="R40" s="53">
        <f aca="true" ca="1" t="shared" si="58" ref="R40:R67">IF($B40="","",IF(ISERROR(VLOOKUP($B40,INDIRECT(Q$6&amp;"!$B:$Z"),21,0)),0,IF(Q$6="",0,VLOOKUP($B40,INDIRECT(Q$6&amp;"!$B:$Z"),21,0))))</f>
      </c>
      <c r="S40" s="52">
        <f aca="true" t="shared" si="59" ref="S40:S67">IF($B40&lt;&gt;"",IF(MAX(T$1:T$65536)=0,0,RANK(T40,T$1:T$65536)),"")</f>
      </c>
      <c r="T40" s="53">
        <f aca="true" ca="1" t="shared" si="60" ref="T40:T67">IF($B40="","",IF(ISERROR(VLOOKUP($B40,INDIRECT(S$6&amp;"!$B:$Z"),21,0)),0,IF(S$6="",0,VLOOKUP($B40,INDIRECT(S$6&amp;"!$B:$Z"),21,0))))</f>
      </c>
      <c r="U40" s="52">
        <f aca="true" t="shared" si="61" ref="U40:U67">IF($B40&lt;&gt;"",IF(MAX(V$1:V$65536)=0,0,RANK(V40,V$1:V$65536)),"")</f>
      </c>
      <c r="V40" s="53">
        <f aca="true" ca="1" t="shared" si="62" ref="V40:V67">IF($B40="","",IF(ISERROR(VLOOKUP($B40,INDIRECT(U$6&amp;"!$B:$Z"),21,0)),0,IF(U$6="",0,VLOOKUP($B40,INDIRECT(U$6&amp;"!$B:$Z"),21,0))))</f>
      </c>
      <c r="W40" s="52">
        <f aca="true" t="shared" si="63" ref="W40:W67">IF($B40&lt;&gt;"",IF(MAX(X$1:X$65536)=0,0,RANK(X40,X$1:X$65536)),"")</f>
      </c>
      <c r="X40" s="53">
        <f aca="true" ca="1" t="shared" si="64" ref="X40:X67">IF($B40="","",IF(ISERROR(VLOOKUP($B40,INDIRECT(W$6&amp;"!$B:$Z"),21,0)),0,IF(W$6="",0,VLOOKUP($B40,INDIRECT(W$6&amp;"!$B:$Z"),21,0))))</f>
      </c>
      <c r="Y40" s="52">
        <f aca="true" t="shared" si="65" ref="Y40:Y67">IF($B40&lt;&gt;"",IF(MAX(Z$1:Z$65536)=0,0,RANK(Z40,Z$1:Z$65536)),"")</f>
      </c>
      <c r="Z40" s="53">
        <f aca="true" ca="1" t="shared" si="66" ref="Z40:Z67">IF($B40="","",IF(ISERROR(VLOOKUP($B40,INDIRECT(Y$6&amp;"!$B:$Z"),21,0)),0,IF(Y$6="",0,VLOOKUP($B40,INDIRECT(Y$6&amp;"!$B:$Z"),21,0))))</f>
      </c>
      <c r="AA40" s="52">
        <f aca="true" t="shared" si="67" ref="AA40:AA67">IF($B40&lt;&gt;"",IF(MAX(AB$1:AB$65536)=0,0,RANK(AB40,AB$1:AB$65536)),"")</f>
      </c>
      <c r="AB40" s="53">
        <f aca="true" ca="1" t="shared" si="68" ref="AB40:AB67">IF($B40="","",IF(ISERROR(VLOOKUP($B40,INDIRECT(AA$6&amp;"!$B:$Z"),21,0)),0,IF(AA$6="",0,VLOOKUP($B40,INDIRECT(AA$6&amp;"!$B:$Z"),21,0))))</f>
      </c>
      <c r="AC40" s="52">
        <f aca="true" t="shared" si="69" ref="AC40:AC67">IF($B40&lt;&gt;"",IF(MAX(AD$1:AD$65536)=0,0,RANK(AD40,AD$1:AD$65536)),"")</f>
      </c>
      <c r="AD40" s="53">
        <f aca="true" ca="1" t="shared" si="70" ref="AD40:AD67">IF($B40="","",IF(ISERROR(VLOOKUP($B40,INDIRECT(AC$6&amp;"!$B:$Z"),21,0)),0,IF(AC$6="",0,VLOOKUP($B40,INDIRECT(AC$6&amp;"!$B:$Z"),21,0))))</f>
      </c>
      <c r="AE40" s="52">
        <f aca="true" t="shared" si="71" ref="AE40:AE67">IF($B40&lt;&gt;"",IF(MAX(AF$1:AF$65536)=0,0,RANK(AF40,AF$1:AF$65536)),"")</f>
      </c>
      <c r="AF40" s="53">
        <f aca="true" ca="1" t="shared" si="72" ref="AF40:AF67">IF($B40="","",IF(ISERROR(VLOOKUP($B40,INDIRECT(AE$6&amp;"!$B:$Z"),21,0)),0,IF(AE$6="",0,VLOOKUP($B40,INDIRECT(AE$6&amp;"!$B:$Z"),21,0))))</f>
      </c>
      <c r="AG40" s="52">
        <f aca="true" t="shared" si="73" ref="AG40:AG67">IF($B40&lt;&gt;"",IF(MAX(AH$1:AH$65536)=0,0,RANK(AH40,AH$1:AH$65536)),"")</f>
      </c>
      <c r="AH40" s="53">
        <f aca="true" ca="1" t="shared" si="74" ref="AH40:AH67">IF($B40="","",IF(ISERROR(VLOOKUP($B40,INDIRECT(AG$6&amp;"!$B:$Z"),21,0)),0,IF(AG$6="",0,VLOOKUP($B40,INDIRECT(AG$6&amp;"!$B:$Z"),21,0))))</f>
      </c>
      <c r="AI40" s="52">
        <f aca="true" t="shared" si="75" ref="AI40:AI67">IF($B40&lt;&gt;"",IF(MAX(AJ$1:AJ$65536)=0,0,RANK(AJ40,AJ$1:AJ$65536)),"")</f>
      </c>
      <c r="AJ40" s="53">
        <f aca="true" ca="1" t="shared" si="76" ref="AJ40:AJ67">IF($B40="","",IF(ISERROR(VLOOKUP($B40,INDIRECT(AI$6&amp;"!$B:$Z"),21,0)),0,IF(AI$6="",0,VLOOKUP($B40,INDIRECT(AI$6&amp;"!$B:$Z"),21,0))))</f>
      </c>
      <c r="AK40" s="103">
        <f aca="true" t="shared" si="77" ref="AK40:AK67">IF(B40&lt;&gt;"",SUM(J40,L40,N40,P40,R40,T40,V40,X40,Z40,AB40,AD40,AF40,AH40,AJ40),"")</f>
      </c>
      <c r="AL40" s="108">
        <f aca="true" t="shared" si="78" ref="AL40:AL67">IF(B40&lt;&gt;"",AK40-MAX(Body),"")</f>
      </c>
      <c r="AM40" s="108">
        <f t="shared" si="41"/>
      </c>
      <c r="AN40" s="90">
        <f aca="true" t="shared" si="79" ref="AN40:AN67">IF(B40&lt;&gt;"",SUM(I40,K40,M40,O40,Q40,S40,U40,W40,Y40,AA40,AC40,AE40,AG40,AI40),"")</f>
      </c>
      <c r="AO40" s="109">
        <f aca="true" t="shared" si="80" ref="AO40:AO67">IF(B40&lt;&gt;"",AN40/PocDisc,"")</f>
      </c>
      <c r="AP40" s="90">
        <f aca="true" t="shared" si="81" ref="AP40:AP67">IF(B40&lt;&gt;"",RANK(AO40,AO$1:AO$65536,1),"")</f>
      </c>
      <c r="AQ40" s="108">
        <f aca="true" t="shared" si="82" ref="AQ40:AQ67">IF(B40&lt;&gt;"",ROUND(AK40/MAX(AK$1:AK$65536)*10000,0),"")</f>
      </c>
      <c r="AR40" s="21"/>
      <c r="AS40" s="21"/>
      <c r="AT40" s="24"/>
      <c r="AY40" s="32"/>
      <c r="AZ40" s="28"/>
    </row>
    <row r="41" spans="1:52" ht="12.75" hidden="1">
      <c r="A41" s="51">
        <f t="shared" si="42"/>
      </c>
      <c r="B41" s="20" t="s">
        <v>159</v>
      </c>
      <c r="C41" s="24">
        <f t="shared" si="43"/>
      </c>
      <c r="D41" s="88">
        <f t="shared" si="44"/>
      </c>
      <c r="E41" s="60">
        <f t="shared" si="45"/>
      </c>
      <c r="F41" s="24">
        <f t="shared" si="46"/>
      </c>
      <c r="G41" s="24">
        <f t="shared" si="47"/>
      </c>
      <c r="H41" s="25">
        <f t="shared" si="48"/>
      </c>
      <c r="I41" s="52">
        <f t="shared" si="49"/>
      </c>
      <c r="J41" s="53">
        <f ca="1" t="shared" si="50"/>
      </c>
      <c r="K41" s="52">
        <f t="shared" si="51"/>
      </c>
      <c r="L41" s="53">
        <f ca="1" t="shared" si="52"/>
      </c>
      <c r="M41" s="52">
        <f t="shared" si="53"/>
      </c>
      <c r="N41" s="53">
        <f ca="1" t="shared" si="54"/>
      </c>
      <c r="O41" s="52">
        <f t="shared" si="55"/>
      </c>
      <c r="P41" s="53">
        <f ca="1" t="shared" si="56"/>
      </c>
      <c r="Q41" s="52">
        <f t="shared" si="57"/>
      </c>
      <c r="R41" s="53">
        <f ca="1" t="shared" si="58"/>
      </c>
      <c r="S41" s="52">
        <f t="shared" si="59"/>
      </c>
      <c r="T41" s="53">
        <f ca="1" t="shared" si="60"/>
      </c>
      <c r="U41" s="52">
        <f t="shared" si="61"/>
      </c>
      <c r="V41" s="53">
        <f ca="1" t="shared" si="62"/>
      </c>
      <c r="W41" s="52">
        <f t="shared" si="63"/>
      </c>
      <c r="X41" s="53">
        <f ca="1" t="shared" si="64"/>
      </c>
      <c r="Y41" s="52">
        <f t="shared" si="65"/>
      </c>
      <c r="Z41" s="53">
        <f ca="1" t="shared" si="66"/>
      </c>
      <c r="AA41" s="52">
        <f t="shared" si="67"/>
      </c>
      <c r="AB41" s="53">
        <f ca="1" t="shared" si="68"/>
      </c>
      <c r="AC41" s="52">
        <f t="shared" si="69"/>
      </c>
      <c r="AD41" s="53">
        <f ca="1" t="shared" si="70"/>
      </c>
      <c r="AE41" s="52">
        <f t="shared" si="71"/>
      </c>
      <c r="AF41" s="53">
        <f ca="1" t="shared" si="72"/>
      </c>
      <c r="AG41" s="52">
        <f t="shared" si="73"/>
      </c>
      <c r="AH41" s="53">
        <f ca="1" t="shared" si="74"/>
      </c>
      <c r="AI41" s="52">
        <f t="shared" si="75"/>
      </c>
      <c r="AJ41" s="53">
        <f ca="1" t="shared" si="76"/>
      </c>
      <c r="AK41" s="103">
        <f t="shared" si="77"/>
      </c>
      <c r="AL41" s="108">
        <f t="shared" si="78"/>
      </c>
      <c r="AM41" s="108">
        <f aca="true" t="shared" si="83" ref="AM41:AM67">IF(B41&lt;&gt;"",AK41-AK40,"")</f>
      </c>
      <c r="AN41" s="90">
        <f t="shared" si="79"/>
      </c>
      <c r="AO41" s="109">
        <f t="shared" si="80"/>
      </c>
      <c r="AP41" s="90">
        <f t="shared" si="81"/>
      </c>
      <c r="AQ41" s="108">
        <f t="shared" si="82"/>
      </c>
      <c r="AR41" s="21"/>
      <c r="AS41" s="21"/>
      <c r="AT41" s="24"/>
      <c r="AY41" s="32"/>
      <c r="AZ41" s="28"/>
    </row>
    <row r="42" spans="1:52" ht="12.75" hidden="1">
      <c r="A42" s="51">
        <f t="shared" si="42"/>
      </c>
      <c r="B42" s="20" t="s">
        <v>159</v>
      </c>
      <c r="C42" s="24">
        <f t="shared" si="43"/>
      </c>
      <c r="D42" s="88">
        <f t="shared" si="44"/>
      </c>
      <c r="E42" s="60">
        <f t="shared" si="45"/>
      </c>
      <c r="F42" s="24">
        <f t="shared" si="46"/>
      </c>
      <c r="G42" s="24">
        <f t="shared" si="47"/>
      </c>
      <c r="H42" s="25">
        <f t="shared" si="48"/>
      </c>
      <c r="I42" s="52">
        <f t="shared" si="49"/>
      </c>
      <c r="J42" s="53">
        <f ca="1" t="shared" si="50"/>
      </c>
      <c r="K42" s="52">
        <f t="shared" si="51"/>
      </c>
      <c r="L42" s="53">
        <f ca="1" t="shared" si="52"/>
      </c>
      <c r="M42" s="52">
        <f t="shared" si="53"/>
      </c>
      <c r="N42" s="53">
        <f ca="1" t="shared" si="54"/>
      </c>
      <c r="O42" s="52">
        <f t="shared" si="55"/>
      </c>
      <c r="P42" s="53">
        <f ca="1" t="shared" si="56"/>
      </c>
      <c r="Q42" s="52">
        <f t="shared" si="57"/>
      </c>
      <c r="R42" s="53">
        <f ca="1" t="shared" si="58"/>
      </c>
      <c r="S42" s="52">
        <f t="shared" si="59"/>
      </c>
      <c r="T42" s="53">
        <f ca="1" t="shared" si="60"/>
      </c>
      <c r="U42" s="52">
        <f t="shared" si="61"/>
      </c>
      <c r="V42" s="53">
        <f ca="1" t="shared" si="62"/>
      </c>
      <c r="W42" s="52">
        <f t="shared" si="63"/>
      </c>
      <c r="X42" s="53">
        <f ca="1" t="shared" si="64"/>
      </c>
      <c r="Y42" s="52">
        <f t="shared" si="65"/>
      </c>
      <c r="Z42" s="53">
        <f ca="1" t="shared" si="66"/>
      </c>
      <c r="AA42" s="52">
        <f t="shared" si="67"/>
      </c>
      <c r="AB42" s="53">
        <f ca="1" t="shared" si="68"/>
      </c>
      <c r="AC42" s="52">
        <f t="shared" si="69"/>
      </c>
      <c r="AD42" s="53">
        <f ca="1" t="shared" si="70"/>
      </c>
      <c r="AE42" s="52">
        <f t="shared" si="71"/>
      </c>
      <c r="AF42" s="53">
        <f ca="1" t="shared" si="72"/>
      </c>
      <c r="AG42" s="52">
        <f t="shared" si="73"/>
      </c>
      <c r="AH42" s="53">
        <f ca="1" t="shared" si="74"/>
      </c>
      <c r="AI42" s="52">
        <f t="shared" si="75"/>
      </c>
      <c r="AJ42" s="53">
        <f ca="1" t="shared" si="76"/>
      </c>
      <c r="AK42" s="103">
        <f t="shared" si="77"/>
      </c>
      <c r="AL42" s="108">
        <f t="shared" si="78"/>
      </c>
      <c r="AM42" s="108">
        <f t="shared" si="83"/>
      </c>
      <c r="AN42" s="90">
        <f t="shared" si="79"/>
      </c>
      <c r="AO42" s="109">
        <f t="shared" si="80"/>
      </c>
      <c r="AP42" s="90">
        <f t="shared" si="81"/>
      </c>
      <c r="AQ42" s="108">
        <f t="shared" si="82"/>
      </c>
      <c r="AR42" s="21"/>
      <c r="AS42" s="21"/>
      <c r="AT42" s="24"/>
      <c r="AY42" s="32"/>
      <c r="AZ42" s="28"/>
    </row>
    <row r="43" spans="1:52" ht="12.75" hidden="1">
      <c r="A43" s="51">
        <f t="shared" si="42"/>
      </c>
      <c r="B43" s="20" t="s">
        <v>159</v>
      </c>
      <c r="C43" s="24">
        <f t="shared" si="43"/>
      </c>
      <c r="D43" s="88">
        <f t="shared" si="44"/>
      </c>
      <c r="E43" s="60">
        <f t="shared" si="45"/>
      </c>
      <c r="F43" s="24">
        <f t="shared" si="46"/>
      </c>
      <c r="G43" s="24">
        <f t="shared" si="47"/>
      </c>
      <c r="H43" s="25">
        <f t="shared" si="48"/>
      </c>
      <c r="I43" s="52">
        <f t="shared" si="49"/>
      </c>
      <c r="J43" s="53">
        <f ca="1" t="shared" si="50"/>
      </c>
      <c r="K43" s="52">
        <f t="shared" si="51"/>
      </c>
      <c r="L43" s="53">
        <f ca="1" t="shared" si="52"/>
      </c>
      <c r="M43" s="52">
        <f t="shared" si="53"/>
      </c>
      <c r="N43" s="53">
        <f ca="1" t="shared" si="54"/>
      </c>
      <c r="O43" s="52">
        <f t="shared" si="55"/>
      </c>
      <c r="P43" s="53">
        <f ca="1" t="shared" si="56"/>
      </c>
      <c r="Q43" s="52">
        <f t="shared" si="57"/>
      </c>
      <c r="R43" s="53">
        <f ca="1" t="shared" si="58"/>
      </c>
      <c r="S43" s="52">
        <f t="shared" si="59"/>
      </c>
      <c r="T43" s="53">
        <f ca="1" t="shared" si="60"/>
      </c>
      <c r="U43" s="52">
        <f t="shared" si="61"/>
      </c>
      <c r="V43" s="53">
        <f ca="1" t="shared" si="62"/>
      </c>
      <c r="W43" s="52">
        <f t="shared" si="63"/>
      </c>
      <c r="X43" s="53">
        <f ca="1" t="shared" si="64"/>
      </c>
      <c r="Y43" s="52">
        <f t="shared" si="65"/>
      </c>
      <c r="Z43" s="53">
        <f ca="1" t="shared" si="66"/>
      </c>
      <c r="AA43" s="52">
        <f t="shared" si="67"/>
      </c>
      <c r="AB43" s="53">
        <f ca="1" t="shared" si="68"/>
      </c>
      <c r="AC43" s="52">
        <f t="shared" si="69"/>
      </c>
      <c r="AD43" s="53">
        <f ca="1" t="shared" si="70"/>
      </c>
      <c r="AE43" s="52">
        <f t="shared" si="71"/>
      </c>
      <c r="AF43" s="53">
        <f ca="1" t="shared" si="72"/>
      </c>
      <c r="AG43" s="52">
        <f t="shared" si="73"/>
      </c>
      <c r="AH43" s="53">
        <f ca="1" t="shared" si="74"/>
      </c>
      <c r="AI43" s="52">
        <f t="shared" si="75"/>
      </c>
      <c r="AJ43" s="53">
        <f ca="1" t="shared" si="76"/>
      </c>
      <c r="AK43" s="103">
        <f t="shared" si="77"/>
      </c>
      <c r="AL43" s="108">
        <f t="shared" si="78"/>
      </c>
      <c r="AM43" s="108">
        <f t="shared" si="83"/>
      </c>
      <c r="AN43" s="90">
        <f t="shared" si="79"/>
      </c>
      <c r="AO43" s="109">
        <f t="shared" si="80"/>
      </c>
      <c r="AP43" s="90">
        <f t="shared" si="81"/>
      </c>
      <c r="AQ43" s="108">
        <f t="shared" si="82"/>
      </c>
      <c r="AR43" s="21"/>
      <c r="AS43" s="21"/>
      <c r="AT43" s="24"/>
      <c r="AY43" s="32"/>
      <c r="AZ43" s="28"/>
    </row>
    <row r="44" spans="1:52" ht="12.75" hidden="1">
      <c r="A44" s="51">
        <f t="shared" si="42"/>
      </c>
      <c r="B44" s="20" t="s">
        <v>159</v>
      </c>
      <c r="C44" s="24">
        <f t="shared" si="43"/>
      </c>
      <c r="D44" s="88">
        <f t="shared" si="44"/>
      </c>
      <c r="E44" s="60">
        <f t="shared" si="45"/>
      </c>
      <c r="F44" s="24">
        <f t="shared" si="46"/>
      </c>
      <c r="G44" s="24">
        <f t="shared" si="47"/>
      </c>
      <c r="H44" s="25">
        <f t="shared" si="48"/>
      </c>
      <c r="I44" s="52">
        <f t="shared" si="49"/>
      </c>
      <c r="J44" s="53">
        <f ca="1" t="shared" si="50"/>
      </c>
      <c r="K44" s="52">
        <f t="shared" si="51"/>
      </c>
      <c r="L44" s="53">
        <f ca="1" t="shared" si="52"/>
      </c>
      <c r="M44" s="52">
        <f t="shared" si="53"/>
      </c>
      <c r="N44" s="53">
        <f ca="1" t="shared" si="54"/>
      </c>
      <c r="O44" s="52">
        <f t="shared" si="55"/>
      </c>
      <c r="P44" s="53">
        <f ca="1" t="shared" si="56"/>
      </c>
      <c r="Q44" s="52">
        <f t="shared" si="57"/>
      </c>
      <c r="R44" s="53">
        <f ca="1" t="shared" si="58"/>
      </c>
      <c r="S44" s="52">
        <f t="shared" si="59"/>
      </c>
      <c r="T44" s="53">
        <f ca="1" t="shared" si="60"/>
      </c>
      <c r="U44" s="52">
        <f t="shared" si="61"/>
      </c>
      <c r="V44" s="53">
        <f ca="1" t="shared" si="62"/>
      </c>
      <c r="W44" s="52">
        <f t="shared" si="63"/>
      </c>
      <c r="X44" s="53">
        <f ca="1" t="shared" si="64"/>
      </c>
      <c r="Y44" s="52">
        <f t="shared" si="65"/>
      </c>
      <c r="Z44" s="53">
        <f ca="1" t="shared" si="66"/>
      </c>
      <c r="AA44" s="52">
        <f t="shared" si="67"/>
      </c>
      <c r="AB44" s="53">
        <f ca="1" t="shared" si="68"/>
      </c>
      <c r="AC44" s="52">
        <f t="shared" si="69"/>
      </c>
      <c r="AD44" s="53">
        <f ca="1" t="shared" si="70"/>
      </c>
      <c r="AE44" s="52">
        <f t="shared" si="71"/>
      </c>
      <c r="AF44" s="53">
        <f ca="1" t="shared" si="72"/>
      </c>
      <c r="AG44" s="52">
        <f t="shared" si="73"/>
      </c>
      <c r="AH44" s="53">
        <f ca="1" t="shared" si="74"/>
      </c>
      <c r="AI44" s="52">
        <f t="shared" si="75"/>
      </c>
      <c r="AJ44" s="53">
        <f ca="1" t="shared" si="76"/>
      </c>
      <c r="AK44" s="103">
        <f t="shared" si="77"/>
      </c>
      <c r="AL44" s="108">
        <f t="shared" si="78"/>
      </c>
      <c r="AM44" s="108">
        <f t="shared" si="83"/>
      </c>
      <c r="AN44" s="90">
        <f t="shared" si="79"/>
      </c>
      <c r="AO44" s="109">
        <f t="shared" si="80"/>
      </c>
      <c r="AP44" s="90">
        <f t="shared" si="81"/>
      </c>
      <c r="AQ44" s="108">
        <f t="shared" si="82"/>
      </c>
      <c r="AR44" s="21"/>
      <c r="AS44" s="21"/>
      <c r="AT44" s="24"/>
      <c r="AY44" s="32"/>
      <c r="AZ44" s="28"/>
    </row>
    <row r="45" spans="1:52" ht="12.75" hidden="1">
      <c r="A45" s="51">
        <f t="shared" si="42"/>
      </c>
      <c r="B45" s="20" t="s">
        <v>159</v>
      </c>
      <c r="C45" s="24">
        <f t="shared" si="43"/>
      </c>
      <c r="D45" s="88">
        <f t="shared" si="44"/>
      </c>
      <c r="E45" s="60">
        <f t="shared" si="45"/>
      </c>
      <c r="F45" s="24">
        <f t="shared" si="46"/>
      </c>
      <c r="G45" s="24">
        <f t="shared" si="47"/>
      </c>
      <c r="H45" s="25">
        <f t="shared" si="48"/>
      </c>
      <c r="I45" s="52">
        <f t="shared" si="49"/>
      </c>
      <c r="J45" s="53">
        <f ca="1" t="shared" si="50"/>
      </c>
      <c r="K45" s="52">
        <f t="shared" si="51"/>
      </c>
      <c r="L45" s="53">
        <f ca="1" t="shared" si="52"/>
      </c>
      <c r="M45" s="52">
        <f t="shared" si="53"/>
      </c>
      <c r="N45" s="53">
        <f ca="1" t="shared" si="54"/>
      </c>
      <c r="O45" s="52">
        <f t="shared" si="55"/>
      </c>
      <c r="P45" s="53">
        <f ca="1" t="shared" si="56"/>
      </c>
      <c r="Q45" s="52">
        <f t="shared" si="57"/>
      </c>
      <c r="R45" s="53">
        <f ca="1" t="shared" si="58"/>
      </c>
      <c r="S45" s="52">
        <f t="shared" si="59"/>
      </c>
      <c r="T45" s="53">
        <f ca="1" t="shared" si="60"/>
      </c>
      <c r="U45" s="52">
        <f t="shared" si="61"/>
      </c>
      <c r="V45" s="53">
        <f ca="1" t="shared" si="62"/>
      </c>
      <c r="W45" s="52">
        <f t="shared" si="63"/>
      </c>
      <c r="X45" s="53">
        <f ca="1" t="shared" si="64"/>
      </c>
      <c r="Y45" s="52">
        <f t="shared" si="65"/>
      </c>
      <c r="Z45" s="53">
        <f ca="1" t="shared" si="66"/>
      </c>
      <c r="AA45" s="52">
        <f t="shared" si="67"/>
      </c>
      <c r="AB45" s="53">
        <f ca="1" t="shared" si="68"/>
      </c>
      <c r="AC45" s="52">
        <f t="shared" si="69"/>
      </c>
      <c r="AD45" s="53">
        <f ca="1" t="shared" si="70"/>
      </c>
      <c r="AE45" s="52">
        <f t="shared" si="71"/>
      </c>
      <c r="AF45" s="53">
        <f ca="1" t="shared" si="72"/>
      </c>
      <c r="AG45" s="52">
        <f t="shared" si="73"/>
      </c>
      <c r="AH45" s="53">
        <f ca="1" t="shared" si="74"/>
      </c>
      <c r="AI45" s="52">
        <f t="shared" si="75"/>
      </c>
      <c r="AJ45" s="53">
        <f ca="1" t="shared" si="76"/>
      </c>
      <c r="AK45" s="103">
        <f t="shared" si="77"/>
      </c>
      <c r="AL45" s="108">
        <f t="shared" si="78"/>
      </c>
      <c r="AM45" s="108">
        <f t="shared" si="83"/>
      </c>
      <c r="AN45" s="90">
        <f t="shared" si="79"/>
      </c>
      <c r="AO45" s="109">
        <f t="shared" si="80"/>
      </c>
      <c r="AP45" s="90">
        <f t="shared" si="81"/>
      </c>
      <c r="AQ45" s="108">
        <f t="shared" si="82"/>
      </c>
      <c r="AR45" s="21"/>
      <c r="AS45" s="21"/>
      <c r="AT45" s="24"/>
      <c r="AY45" s="32"/>
      <c r="AZ45" s="28"/>
    </row>
    <row r="46" spans="1:52" ht="12.75" hidden="1">
      <c r="A46" s="51">
        <f t="shared" si="42"/>
      </c>
      <c r="B46" s="20" t="s">
        <v>159</v>
      </c>
      <c r="C46" s="24">
        <f t="shared" si="43"/>
      </c>
      <c r="D46" s="88">
        <f t="shared" si="44"/>
      </c>
      <c r="E46" s="60">
        <f t="shared" si="45"/>
      </c>
      <c r="F46" s="24">
        <f t="shared" si="46"/>
      </c>
      <c r="G46" s="24">
        <f t="shared" si="47"/>
      </c>
      <c r="H46" s="25">
        <f t="shared" si="48"/>
      </c>
      <c r="I46" s="52">
        <f t="shared" si="49"/>
      </c>
      <c r="J46" s="53">
        <f ca="1" t="shared" si="50"/>
      </c>
      <c r="K46" s="52">
        <f t="shared" si="51"/>
      </c>
      <c r="L46" s="53">
        <f ca="1" t="shared" si="52"/>
      </c>
      <c r="M46" s="52">
        <f t="shared" si="53"/>
      </c>
      <c r="N46" s="53">
        <f ca="1" t="shared" si="54"/>
      </c>
      <c r="O46" s="52">
        <f t="shared" si="55"/>
      </c>
      <c r="P46" s="53">
        <f ca="1" t="shared" si="56"/>
      </c>
      <c r="Q46" s="52">
        <f t="shared" si="57"/>
      </c>
      <c r="R46" s="53">
        <f ca="1" t="shared" si="58"/>
      </c>
      <c r="S46" s="52">
        <f t="shared" si="59"/>
      </c>
      <c r="T46" s="53">
        <f ca="1" t="shared" si="60"/>
      </c>
      <c r="U46" s="52">
        <f t="shared" si="61"/>
      </c>
      <c r="V46" s="53">
        <f ca="1" t="shared" si="62"/>
      </c>
      <c r="W46" s="52">
        <f t="shared" si="63"/>
      </c>
      <c r="X46" s="53">
        <f ca="1" t="shared" si="64"/>
      </c>
      <c r="Y46" s="52">
        <f t="shared" si="65"/>
      </c>
      <c r="Z46" s="53">
        <f ca="1" t="shared" si="66"/>
      </c>
      <c r="AA46" s="52">
        <f t="shared" si="67"/>
      </c>
      <c r="AB46" s="53">
        <f ca="1" t="shared" si="68"/>
      </c>
      <c r="AC46" s="52">
        <f t="shared" si="69"/>
      </c>
      <c r="AD46" s="53">
        <f ca="1" t="shared" si="70"/>
      </c>
      <c r="AE46" s="52">
        <f t="shared" si="71"/>
      </c>
      <c r="AF46" s="53">
        <f ca="1" t="shared" si="72"/>
      </c>
      <c r="AG46" s="52">
        <f t="shared" si="73"/>
      </c>
      <c r="AH46" s="53">
        <f ca="1" t="shared" si="74"/>
      </c>
      <c r="AI46" s="52">
        <f t="shared" si="75"/>
      </c>
      <c r="AJ46" s="53">
        <f ca="1" t="shared" si="76"/>
      </c>
      <c r="AK46" s="103">
        <f t="shared" si="77"/>
      </c>
      <c r="AL46" s="108">
        <f t="shared" si="78"/>
      </c>
      <c r="AM46" s="108">
        <f t="shared" si="83"/>
      </c>
      <c r="AN46" s="90">
        <f t="shared" si="79"/>
      </c>
      <c r="AO46" s="109">
        <f t="shared" si="80"/>
      </c>
      <c r="AP46" s="90">
        <f t="shared" si="81"/>
      </c>
      <c r="AQ46" s="108">
        <f t="shared" si="82"/>
      </c>
      <c r="AR46" s="21"/>
      <c r="AS46" s="21"/>
      <c r="AT46" s="24"/>
      <c r="AY46" s="32"/>
      <c r="AZ46" s="28"/>
    </row>
    <row r="47" spans="1:52" ht="12.75" hidden="1">
      <c r="A47" s="51">
        <f t="shared" si="42"/>
      </c>
      <c r="B47" s="20" t="s">
        <v>159</v>
      </c>
      <c r="C47" s="24">
        <f t="shared" si="43"/>
      </c>
      <c r="D47" s="88">
        <f t="shared" si="44"/>
      </c>
      <c r="E47" s="60">
        <f t="shared" si="45"/>
      </c>
      <c r="F47" s="24">
        <f t="shared" si="46"/>
      </c>
      <c r="G47" s="24">
        <f t="shared" si="47"/>
      </c>
      <c r="H47" s="25">
        <f t="shared" si="48"/>
      </c>
      <c r="I47" s="52">
        <f t="shared" si="49"/>
      </c>
      <c r="J47" s="53">
        <f ca="1" t="shared" si="50"/>
      </c>
      <c r="K47" s="52">
        <f t="shared" si="51"/>
      </c>
      <c r="L47" s="53">
        <f ca="1" t="shared" si="52"/>
      </c>
      <c r="M47" s="52">
        <f t="shared" si="53"/>
      </c>
      <c r="N47" s="53">
        <f ca="1" t="shared" si="54"/>
      </c>
      <c r="O47" s="52">
        <f t="shared" si="55"/>
      </c>
      <c r="P47" s="53">
        <f ca="1" t="shared" si="56"/>
      </c>
      <c r="Q47" s="52">
        <f t="shared" si="57"/>
      </c>
      <c r="R47" s="53">
        <f ca="1" t="shared" si="58"/>
      </c>
      <c r="S47" s="52">
        <f t="shared" si="59"/>
      </c>
      <c r="T47" s="53">
        <f ca="1" t="shared" si="60"/>
      </c>
      <c r="U47" s="52">
        <f t="shared" si="61"/>
      </c>
      <c r="V47" s="53">
        <f ca="1" t="shared" si="62"/>
      </c>
      <c r="W47" s="52">
        <f t="shared" si="63"/>
      </c>
      <c r="X47" s="53">
        <f ca="1" t="shared" si="64"/>
      </c>
      <c r="Y47" s="52">
        <f t="shared" si="65"/>
      </c>
      <c r="Z47" s="53">
        <f ca="1" t="shared" si="66"/>
      </c>
      <c r="AA47" s="52">
        <f t="shared" si="67"/>
      </c>
      <c r="AB47" s="53">
        <f ca="1" t="shared" si="68"/>
      </c>
      <c r="AC47" s="52">
        <f t="shared" si="69"/>
      </c>
      <c r="AD47" s="53">
        <f ca="1" t="shared" si="70"/>
      </c>
      <c r="AE47" s="52">
        <f t="shared" si="71"/>
      </c>
      <c r="AF47" s="53">
        <f ca="1" t="shared" si="72"/>
      </c>
      <c r="AG47" s="52">
        <f t="shared" si="73"/>
      </c>
      <c r="AH47" s="53">
        <f ca="1" t="shared" si="74"/>
      </c>
      <c r="AI47" s="52">
        <f t="shared" si="75"/>
      </c>
      <c r="AJ47" s="53">
        <f ca="1" t="shared" si="76"/>
      </c>
      <c r="AK47" s="103">
        <f t="shared" si="77"/>
      </c>
      <c r="AL47" s="108">
        <f t="shared" si="78"/>
      </c>
      <c r="AM47" s="108">
        <f t="shared" si="83"/>
      </c>
      <c r="AN47" s="90">
        <f t="shared" si="79"/>
      </c>
      <c r="AO47" s="109">
        <f t="shared" si="80"/>
      </c>
      <c r="AP47" s="90">
        <f t="shared" si="81"/>
      </c>
      <c r="AQ47" s="108">
        <f t="shared" si="82"/>
      </c>
      <c r="AR47" s="21"/>
      <c r="AS47" s="21"/>
      <c r="AT47" s="24"/>
      <c r="AY47" s="32"/>
      <c r="AZ47" s="28"/>
    </row>
    <row r="48" spans="1:52" ht="12.75" hidden="1">
      <c r="A48" s="51">
        <f t="shared" si="42"/>
      </c>
      <c r="B48" s="20" t="s">
        <v>159</v>
      </c>
      <c r="C48" s="24">
        <f t="shared" si="43"/>
      </c>
      <c r="D48" s="88">
        <f t="shared" si="44"/>
      </c>
      <c r="E48" s="60">
        <f t="shared" si="45"/>
      </c>
      <c r="F48" s="24">
        <f t="shared" si="46"/>
      </c>
      <c r="G48" s="24">
        <f t="shared" si="47"/>
      </c>
      <c r="H48" s="25">
        <f t="shared" si="48"/>
      </c>
      <c r="I48" s="52">
        <f t="shared" si="49"/>
      </c>
      <c r="J48" s="53">
        <f ca="1" t="shared" si="50"/>
      </c>
      <c r="K48" s="52">
        <f t="shared" si="51"/>
      </c>
      <c r="L48" s="53">
        <f ca="1" t="shared" si="52"/>
      </c>
      <c r="M48" s="52">
        <f t="shared" si="53"/>
      </c>
      <c r="N48" s="53">
        <f ca="1" t="shared" si="54"/>
      </c>
      <c r="O48" s="52">
        <f t="shared" si="55"/>
      </c>
      <c r="P48" s="53">
        <f ca="1" t="shared" si="56"/>
      </c>
      <c r="Q48" s="52">
        <f t="shared" si="57"/>
      </c>
      <c r="R48" s="53">
        <f ca="1" t="shared" si="58"/>
      </c>
      <c r="S48" s="52">
        <f t="shared" si="59"/>
      </c>
      <c r="T48" s="53">
        <f ca="1" t="shared" si="60"/>
      </c>
      <c r="U48" s="52">
        <f t="shared" si="61"/>
      </c>
      <c r="V48" s="53">
        <f ca="1" t="shared" si="62"/>
      </c>
      <c r="W48" s="52">
        <f t="shared" si="63"/>
      </c>
      <c r="X48" s="53">
        <f ca="1" t="shared" si="64"/>
      </c>
      <c r="Y48" s="52">
        <f t="shared" si="65"/>
      </c>
      <c r="Z48" s="53">
        <f ca="1" t="shared" si="66"/>
      </c>
      <c r="AA48" s="52">
        <f t="shared" si="67"/>
      </c>
      <c r="AB48" s="53">
        <f ca="1" t="shared" si="68"/>
      </c>
      <c r="AC48" s="52">
        <f t="shared" si="69"/>
      </c>
      <c r="AD48" s="53">
        <f ca="1" t="shared" si="70"/>
      </c>
      <c r="AE48" s="52">
        <f t="shared" si="71"/>
      </c>
      <c r="AF48" s="53">
        <f ca="1" t="shared" si="72"/>
      </c>
      <c r="AG48" s="52">
        <f t="shared" si="73"/>
      </c>
      <c r="AH48" s="53">
        <f ca="1" t="shared" si="74"/>
      </c>
      <c r="AI48" s="52">
        <f t="shared" si="75"/>
      </c>
      <c r="AJ48" s="53">
        <f ca="1" t="shared" si="76"/>
      </c>
      <c r="AK48" s="103">
        <f t="shared" si="77"/>
      </c>
      <c r="AL48" s="108">
        <f t="shared" si="78"/>
      </c>
      <c r="AM48" s="108">
        <f t="shared" si="83"/>
      </c>
      <c r="AN48" s="90">
        <f t="shared" si="79"/>
      </c>
      <c r="AO48" s="109">
        <f t="shared" si="80"/>
      </c>
      <c r="AP48" s="90">
        <f t="shared" si="81"/>
      </c>
      <c r="AQ48" s="108">
        <f t="shared" si="82"/>
      </c>
      <c r="AR48" s="21"/>
      <c r="AS48" s="21"/>
      <c r="AT48" s="24"/>
      <c r="AY48" s="32"/>
      <c r="AZ48" s="28"/>
    </row>
    <row r="49" spans="1:52" ht="12.75" hidden="1">
      <c r="A49" s="51">
        <f t="shared" si="42"/>
      </c>
      <c r="B49" s="20" t="s">
        <v>159</v>
      </c>
      <c r="C49" s="24">
        <f t="shared" si="43"/>
      </c>
      <c r="D49" s="88">
        <f t="shared" si="44"/>
      </c>
      <c r="E49" s="60">
        <f t="shared" si="45"/>
      </c>
      <c r="F49" s="24">
        <f t="shared" si="46"/>
      </c>
      <c r="G49" s="24">
        <f t="shared" si="47"/>
      </c>
      <c r="H49" s="25">
        <f t="shared" si="48"/>
      </c>
      <c r="I49" s="52">
        <f t="shared" si="49"/>
      </c>
      <c r="J49" s="53">
        <f ca="1" t="shared" si="50"/>
      </c>
      <c r="K49" s="52">
        <f t="shared" si="51"/>
      </c>
      <c r="L49" s="53">
        <f ca="1" t="shared" si="52"/>
      </c>
      <c r="M49" s="52">
        <f t="shared" si="53"/>
      </c>
      <c r="N49" s="53">
        <f ca="1" t="shared" si="54"/>
      </c>
      <c r="O49" s="52">
        <f t="shared" si="55"/>
      </c>
      <c r="P49" s="53">
        <f ca="1" t="shared" si="56"/>
      </c>
      <c r="Q49" s="52">
        <f t="shared" si="57"/>
      </c>
      <c r="R49" s="53">
        <f ca="1" t="shared" si="58"/>
      </c>
      <c r="S49" s="52">
        <f t="shared" si="59"/>
      </c>
      <c r="T49" s="53">
        <f ca="1" t="shared" si="60"/>
      </c>
      <c r="U49" s="52">
        <f t="shared" si="61"/>
      </c>
      <c r="V49" s="53">
        <f ca="1" t="shared" si="62"/>
      </c>
      <c r="W49" s="52">
        <f t="shared" si="63"/>
      </c>
      <c r="X49" s="53">
        <f ca="1" t="shared" si="64"/>
      </c>
      <c r="Y49" s="52">
        <f t="shared" si="65"/>
      </c>
      <c r="Z49" s="53">
        <f ca="1" t="shared" si="66"/>
      </c>
      <c r="AA49" s="52">
        <f t="shared" si="67"/>
      </c>
      <c r="AB49" s="53">
        <f ca="1" t="shared" si="68"/>
      </c>
      <c r="AC49" s="52">
        <f t="shared" si="69"/>
      </c>
      <c r="AD49" s="53">
        <f ca="1" t="shared" si="70"/>
      </c>
      <c r="AE49" s="52">
        <f t="shared" si="71"/>
      </c>
      <c r="AF49" s="53">
        <f ca="1" t="shared" si="72"/>
      </c>
      <c r="AG49" s="52">
        <f t="shared" si="73"/>
      </c>
      <c r="AH49" s="53">
        <f ca="1" t="shared" si="74"/>
      </c>
      <c r="AI49" s="52">
        <f t="shared" si="75"/>
      </c>
      <c r="AJ49" s="53">
        <f ca="1" t="shared" si="76"/>
      </c>
      <c r="AK49" s="103">
        <f t="shared" si="77"/>
      </c>
      <c r="AL49" s="108">
        <f t="shared" si="78"/>
      </c>
      <c r="AM49" s="108">
        <f t="shared" si="83"/>
      </c>
      <c r="AN49" s="90">
        <f t="shared" si="79"/>
      </c>
      <c r="AO49" s="109">
        <f t="shared" si="80"/>
      </c>
      <c r="AP49" s="90">
        <f t="shared" si="81"/>
      </c>
      <c r="AQ49" s="108">
        <f t="shared" si="82"/>
      </c>
      <c r="AR49" s="21"/>
      <c r="AS49" s="21"/>
      <c r="AT49" s="24"/>
      <c r="AZ49" s="28"/>
    </row>
    <row r="50" spans="1:52" ht="12.75" hidden="1">
      <c r="A50" s="51">
        <f t="shared" si="42"/>
      </c>
      <c r="B50" s="20" t="s">
        <v>159</v>
      </c>
      <c r="C50" s="24">
        <f t="shared" si="43"/>
      </c>
      <c r="D50" s="88">
        <f t="shared" si="44"/>
      </c>
      <c r="E50" s="60">
        <f t="shared" si="45"/>
      </c>
      <c r="F50" s="24">
        <f t="shared" si="46"/>
      </c>
      <c r="G50" s="24">
        <f t="shared" si="47"/>
      </c>
      <c r="H50" s="25">
        <f t="shared" si="48"/>
      </c>
      <c r="I50" s="52">
        <f t="shared" si="49"/>
      </c>
      <c r="J50" s="53">
        <f ca="1" t="shared" si="50"/>
      </c>
      <c r="K50" s="52">
        <f t="shared" si="51"/>
      </c>
      <c r="L50" s="53">
        <f ca="1" t="shared" si="52"/>
      </c>
      <c r="M50" s="52">
        <f t="shared" si="53"/>
      </c>
      <c r="N50" s="53">
        <f ca="1" t="shared" si="54"/>
      </c>
      <c r="O50" s="52">
        <f t="shared" si="55"/>
      </c>
      <c r="P50" s="53">
        <f ca="1" t="shared" si="56"/>
      </c>
      <c r="Q50" s="52">
        <f t="shared" si="57"/>
      </c>
      <c r="R50" s="53">
        <f ca="1" t="shared" si="58"/>
      </c>
      <c r="S50" s="52">
        <f t="shared" si="59"/>
      </c>
      <c r="T50" s="53">
        <f ca="1" t="shared" si="60"/>
      </c>
      <c r="U50" s="52">
        <f t="shared" si="61"/>
      </c>
      <c r="V50" s="53">
        <f ca="1" t="shared" si="62"/>
      </c>
      <c r="W50" s="52">
        <f t="shared" si="63"/>
      </c>
      <c r="X50" s="53">
        <f ca="1" t="shared" si="64"/>
      </c>
      <c r="Y50" s="52">
        <f t="shared" si="65"/>
      </c>
      <c r="Z50" s="53">
        <f ca="1" t="shared" si="66"/>
      </c>
      <c r="AA50" s="52">
        <f t="shared" si="67"/>
      </c>
      <c r="AB50" s="53">
        <f ca="1" t="shared" si="68"/>
      </c>
      <c r="AC50" s="52">
        <f t="shared" si="69"/>
      </c>
      <c r="AD50" s="53">
        <f ca="1" t="shared" si="70"/>
      </c>
      <c r="AE50" s="52">
        <f t="shared" si="71"/>
      </c>
      <c r="AF50" s="53">
        <f ca="1" t="shared" si="72"/>
      </c>
      <c r="AG50" s="52">
        <f t="shared" si="73"/>
      </c>
      <c r="AH50" s="53">
        <f ca="1" t="shared" si="74"/>
      </c>
      <c r="AI50" s="52">
        <f t="shared" si="75"/>
      </c>
      <c r="AJ50" s="53">
        <f ca="1" t="shared" si="76"/>
      </c>
      <c r="AK50" s="103">
        <f t="shared" si="77"/>
      </c>
      <c r="AL50" s="108">
        <f t="shared" si="78"/>
      </c>
      <c r="AM50" s="108">
        <f t="shared" si="83"/>
      </c>
      <c r="AN50" s="90">
        <f t="shared" si="79"/>
      </c>
      <c r="AO50" s="109">
        <f t="shared" si="80"/>
      </c>
      <c r="AP50" s="90">
        <f t="shared" si="81"/>
      </c>
      <c r="AQ50" s="108">
        <f t="shared" si="82"/>
      </c>
      <c r="AR50" s="21"/>
      <c r="AS50" s="21"/>
      <c r="AT50" s="24"/>
      <c r="AZ50" s="28"/>
    </row>
    <row r="51" spans="1:45" ht="12.75" hidden="1">
      <c r="A51" s="51">
        <f t="shared" si="42"/>
      </c>
      <c r="B51" s="20" t="s">
        <v>159</v>
      </c>
      <c r="C51" s="24">
        <f t="shared" si="43"/>
      </c>
      <c r="D51" s="88">
        <f t="shared" si="44"/>
      </c>
      <c r="E51" s="60">
        <f t="shared" si="45"/>
      </c>
      <c r="F51" s="24">
        <f t="shared" si="46"/>
      </c>
      <c r="G51" s="24">
        <f t="shared" si="47"/>
      </c>
      <c r="H51" s="25">
        <f t="shared" si="48"/>
      </c>
      <c r="I51" s="52">
        <f t="shared" si="49"/>
      </c>
      <c r="J51" s="53">
        <f ca="1" t="shared" si="50"/>
      </c>
      <c r="K51" s="52">
        <f t="shared" si="51"/>
      </c>
      <c r="L51" s="53">
        <f ca="1" t="shared" si="52"/>
      </c>
      <c r="M51" s="52">
        <f t="shared" si="53"/>
      </c>
      <c r="N51" s="53">
        <f ca="1" t="shared" si="54"/>
      </c>
      <c r="O51" s="52">
        <f t="shared" si="55"/>
      </c>
      <c r="P51" s="53">
        <f ca="1" t="shared" si="56"/>
      </c>
      <c r="Q51" s="52">
        <f t="shared" si="57"/>
      </c>
      <c r="R51" s="53">
        <f ca="1" t="shared" si="58"/>
      </c>
      <c r="S51" s="52">
        <f t="shared" si="59"/>
      </c>
      <c r="T51" s="53">
        <f ca="1" t="shared" si="60"/>
      </c>
      <c r="U51" s="52">
        <f t="shared" si="61"/>
      </c>
      <c r="V51" s="53">
        <f ca="1" t="shared" si="62"/>
      </c>
      <c r="W51" s="52">
        <f t="shared" si="63"/>
      </c>
      <c r="X51" s="53">
        <f ca="1" t="shared" si="64"/>
      </c>
      <c r="Y51" s="52">
        <f t="shared" si="65"/>
      </c>
      <c r="Z51" s="53">
        <f ca="1" t="shared" si="66"/>
      </c>
      <c r="AA51" s="52">
        <f t="shared" si="67"/>
      </c>
      <c r="AB51" s="53">
        <f ca="1" t="shared" si="68"/>
      </c>
      <c r="AC51" s="52">
        <f t="shared" si="69"/>
      </c>
      <c r="AD51" s="53">
        <f ca="1" t="shared" si="70"/>
      </c>
      <c r="AE51" s="52">
        <f t="shared" si="71"/>
      </c>
      <c r="AF51" s="53">
        <f ca="1" t="shared" si="72"/>
      </c>
      <c r="AG51" s="52">
        <f t="shared" si="73"/>
      </c>
      <c r="AH51" s="53">
        <f ca="1" t="shared" si="74"/>
      </c>
      <c r="AI51" s="52">
        <f t="shared" si="75"/>
      </c>
      <c r="AJ51" s="53">
        <f ca="1" t="shared" si="76"/>
      </c>
      <c r="AK51" s="103">
        <f t="shared" si="77"/>
      </c>
      <c r="AL51" s="108">
        <f t="shared" si="78"/>
      </c>
      <c r="AM51" s="108">
        <f t="shared" si="83"/>
      </c>
      <c r="AN51" s="90">
        <f t="shared" si="79"/>
      </c>
      <c r="AO51" s="109">
        <f t="shared" si="80"/>
      </c>
      <c r="AP51" s="90">
        <f t="shared" si="81"/>
      </c>
      <c r="AQ51" s="108">
        <f t="shared" si="82"/>
      </c>
      <c r="AR51" s="21"/>
      <c r="AS51" s="21"/>
    </row>
    <row r="52" spans="1:45" ht="12.75" hidden="1">
      <c r="A52" s="51">
        <f t="shared" si="42"/>
      </c>
      <c r="B52" s="20" t="s">
        <v>159</v>
      </c>
      <c r="C52" s="24">
        <f t="shared" si="43"/>
      </c>
      <c r="D52" s="88">
        <f t="shared" si="44"/>
      </c>
      <c r="E52" s="60">
        <f t="shared" si="45"/>
      </c>
      <c r="F52" s="24">
        <f t="shared" si="46"/>
      </c>
      <c r="G52" s="24">
        <f t="shared" si="47"/>
      </c>
      <c r="H52" s="25">
        <f t="shared" si="48"/>
      </c>
      <c r="I52" s="52">
        <f t="shared" si="49"/>
      </c>
      <c r="J52" s="53">
        <f ca="1" t="shared" si="50"/>
      </c>
      <c r="K52" s="52">
        <f t="shared" si="51"/>
      </c>
      <c r="L52" s="53">
        <f ca="1" t="shared" si="52"/>
      </c>
      <c r="M52" s="52">
        <f t="shared" si="53"/>
      </c>
      <c r="N52" s="53">
        <f ca="1" t="shared" si="54"/>
      </c>
      <c r="O52" s="52">
        <f t="shared" si="55"/>
      </c>
      <c r="P52" s="53">
        <f ca="1" t="shared" si="56"/>
      </c>
      <c r="Q52" s="52">
        <f t="shared" si="57"/>
      </c>
      <c r="R52" s="53">
        <f ca="1" t="shared" si="58"/>
      </c>
      <c r="S52" s="52">
        <f t="shared" si="59"/>
      </c>
      <c r="T52" s="53">
        <f ca="1" t="shared" si="60"/>
      </c>
      <c r="U52" s="52">
        <f t="shared" si="61"/>
      </c>
      <c r="V52" s="53">
        <f ca="1" t="shared" si="62"/>
      </c>
      <c r="W52" s="52">
        <f t="shared" si="63"/>
      </c>
      <c r="X52" s="53">
        <f ca="1" t="shared" si="64"/>
      </c>
      <c r="Y52" s="52">
        <f t="shared" si="65"/>
      </c>
      <c r="Z52" s="53">
        <f ca="1" t="shared" si="66"/>
      </c>
      <c r="AA52" s="52">
        <f t="shared" si="67"/>
      </c>
      <c r="AB52" s="53">
        <f ca="1" t="shared" si="68"/>
      </c>
      <c r="AC52" s="52">
        <f t="shared" si="69"/>
      </c>
      <c r="AD52" s="53">
        <f ca="1" t="shared" si="70"/>
      </c>
      <c r="AE52" s="52">
        <f t="shared" si="71"/>
      </c>
      <c r="AF52" s="53">
        <f ca="1" t="shared" si="72"/>
      </c>
      <c r="AG52" s="52">
        <f t="shared" si="73"/>
      </c>
      <c r="AH52" s="53">
        <f ca="1" t="shared" si="74"/>
      </c>
      <c r="AI52" s="52">
        <f t="shared" si="75"/>
      </c>
      <c r="AJ52" s="53">
        <f ca="1" t="shared" si="76"/>
      </c>
      <c r="AK52" s="103">
        <f t="shared" si="77"/>
      </c>
      <c r="AL52" s="108">
        <f t="shared" si="78"/>
      </c>
      <c r="AM52" s="108">
        <f t="shared" si="83"/>
      </c>
      <c r="AN52" s="90">
        <f t="shared" si="79"/>
      </c>
      <c r="AO52" s="109">
        <f t="shared" si="80"/>
      </c>
      <c r="AP52" s="90">
        <f t="shared" si="81"/>
      </c>
      <c r="AQ52" s="108">
        <f t="shared" si="82"/>
      </c>
      <c r="AR52" s="21"/>
      <c r="AS52" s="21"/>
    </row>
    <row r="53" spans="1:52" ht="12.75" hidden="1">
      <c r="A53" s="51">
        <f t="shared" si="42"/>
      </c>
      <c r="B53" s="20" t="s">
        <v>159</v>
      </c>
      <c r="C53" s="24">
        <f t="shared" si="43"/>
      </c>
      <c r="D53" s="88">
        <f t="shared" si="44"/>
      </c>
      <c r="E53" s="60">
        <f t="shared" si="45"/>
      </c>
      <c r="F53" s="24">
        <f t="shared" si="46"/>
      </c>
      <c r="G53" s="24">
        <f t="shared" si="47"/>
      </c>
      <c r="H53" s="25">
        <f t="shared" si="48"/>
      </c>
      <c r="I53" s="52">
        <f t="shared" si="49"/>
      </c>
      <c r="J53" s="53">
        <f ca="1" t="shared" si="50"/>
      </c>
      <c r="K53" s="52">
        <f t="shared" si="51"/>
      </c>
      <c r="L53" s="53">
        <f ca="1" t="shared" si="52"/>
      </c>
      <c r="M53" s="52">
        <f t="shared" si="53"/>
      </c>
      <c r="N53" s="53">
        <f ca="1" t="shared" si="54"/>
      </c>
      <c r="O53" s="52">
        <f t="shared" si="55"/>
      </c>
      <c r="P53" s="53">
        <f ca="1" t="shared" si="56"/>
      </c>
      <c r="Q53" s="52">
        <f t="shared" si="57"/>
      </c>
      <c r="R53" s="53">
        <f ca="1" t="shared" si="58"/>
      </c>
      <c r="S53" s="52">
        <f t="shared" si="59"/>
      </c>
      <c r="T53" s="53">
        <f ca="1" t="shared" si="60"/>
      </c>
      <c r="U53" s="52">
        <f t="shared" si="61"/>
      </c>
      <c r="V53" s="53">
        <f ca="1" t="shared" si="62"/>
      </c>
      <c r="W53" s="52">
        <f t="shared" si="63"/>
      </c>
      <c r="X53" s="53">
        <f ca="1" t="shared" si="64"/>
      </c>
      <c r="Y53" s="52">
        <f t="shared" si="65"/>
      </c>
      <c r="Z53" s="53">
        <f ca="1" t="shared" si="66"/>
      </c>
      <c r="AA53" s="52">
        <f t="shared" si="67"/>
      </c>
      <c r="AB53" s="53">
        <f ca="1" t="shared" si="68"/>
      </c>
      <c r="AC53" s="52">
        <f t="shared" si="69"/>
      </c>
      <c r="AD53" s="53">
        <f ca="1" t="shared" si="70"/>
      </c>
      <c r="AE53" s="52">
        <f t="shared" si="71"/>
      </c>
      <c r="AF53" s="53">
        <f ca="1" t="shared" si="72"/>
      </c>
      <c r="AG53" s="52">
        <f t="shared" si="73"/>
      </c>
      <c r="AH53" s="53">
        <f ca="1" t="shared" si="74"/>
      </c>
      <c r="AI53" s="52">
        <f t="shared" si="75"/>
      </c>
      <c r="AJ53" s="53">
        <f ca="1" t="shared" si="76"/>
      </c>
      <c r="AK53" s="103">
        <f t="shared" si="77"/>
      </c>
      <c r="AL53" s="108">
        <f t="shared" si="78"/>
      </c>
      <c r="AM53" s="108">
        <f t="shared" si="83"/>
      </c>
      <c r="AN53" s="90">
        <f t="shared" si="79"/>
      </c>
      <c r="AO53" s="109">
        <f t="shared" si="80"/>
      </c>
      <c r="AP53" s="90">
        <f t="shared" si="81"/>
      </c>
      <c r="AQ53" s="108">
        <f t="shared" si="82"/>
      </c>
      <c r="AR53" s="21"/>
      <c r="AS53" s="21"/>
      <c r="AT53" s="24"/>
      <c r="AZ53" s="28"/>
    </row>
    <row r="54" spans="1:52" ht="12.75" hidden="1">
      <c r="A54" s="51">
        <f t="shared" si="42"/>
      </c>
      <c r="B54" s="20" t="s">
        <v>159</v>
      </c>
      <c r="C54" s="24">
        <f t="shared" si="43"/>
      </c>
      <c r="D54" s="88">
        <f t="shared" si="44"/>
      </c>
      <c r="E54" s="60">
        <f t="shared" si="45"/>
      </c>
      <c r="F54" s="24">
        <f t="shared" si="46"/>
      </c>
      <c r="G54" s="24">
        <f t="shared" si="47"/>
      </c>
      <c r="H54" s="25">
        <f t="shared" si="48"/>
      </c>
      <c r="I54" s="52">
        <f t="shared" si="49"/>
      </c>
      <c r="J54" s="53">
        <f ca="1" t="shared" si="50"/>
      </c>
      <c r="K54" s="52">
        <f t="shared" si="51"/>
      </c>
      <c r="L54" s="53">
        <f ca="1" t="shared" si="52"/>
      </c>
      <c r="M54" s="52">
        <f t="shared" si="53"/>
      </c>
      <c r="N54" s="53">
        <f ca="1" t="shared" si="54"/>
      </c>
      <c r="O54" s="52">
        <f t="shared" si="55"/>
      </c>
      <c r="P54" s="53">
        <f ca="1" t="shared" si="56"/>
      </c>
      <c r="Q54" s="52">
        <f t="shared" si="57"/>
      </c>
      <c r="R54" s="53">
        <f ca="1" t="shared" si="58"/>
      </c>
      <c r="S54" s="52">
        <f t="shared" si="59"/>
      </c>
      <c r="T54" s="53">
        <f ca="1" t="shared" si="60"/>
      </c>
      <c r="U54" s="52">
        <f t="shared" si="61"/>
      </c>
      <c r="V54" s="53">
        <f ca="1" t="shared" si="62"/>
      </c>
      <c r="W54" s="52">
        <f t="shared" si="63"/>
      </c>
      <c r="X54" s="53">
        <f ca="1" t="shared" si="64"/>
      </c>
      <c r="Y54" s="52">
        <f t="shared" si="65"/>
      </c>
      <c r="Z54" s="53">
        <f ca="1" t="shared" si="66"/>
      </c>
      <c r="AA54" s="52">
        <f t="shared" si="67"/>
      </c>
      <c r="AB54" s="53">
        <f ca="1" t="shared" si="68"/>
      </c>
      <c r="AC54" s="52">
        <f t="shared" si="69"/>
      </c>
      <c r="AD54" s="53">
        <f ca="1" t="shared" si="70"/>
      </c>
      <c r="AE54" s="52">
        <f t="shared" si="71"/>
      </c>
      <c r="AF54" s="53">
        <f ca="1" t="shared" si="72"/>
      </c>
      <c r="AG54" s="52">
        <f t="shared" si="73"/>
      </c>
      <c r="AH54" s="53">
        <f ca="1" t="shared" si="74"/>
      </c>
      <c r="AI54" s="52">
        <f t="shared" si="75"/>
      </c>
      <c r="AJ54" s="53">
        <f ca="1" t="shared" si="76"/>
      </c>
      <c r="AK54" s="103">
        <f t="shared" si="77"/>
      </c>
      <c r="AL54" s="108">
        <f t="shared" si="78"/>
      </c>
      <c r="AM54" s="108">
        <f t="shared" si="83"/>
      </c>
      <c r="AN54" s="90">
        <f t="shared" si="79"/>
      </c>
      <c r="AO54" s="109">
        <f t="shared" si="80"/>
      </c>
      <c r="AP54" s="90">
        <f t="shared" si="81"/>
      </c>
      <c r="AQ54" s="108">
        <f t="shared" si="82"/>
      </c>
      <c r="AR54" s="21"/>
      <c r="AS54" s="21"/>
      <c r="AT54" s="24"/>
      <c r="AY54" s="32"/>
      <c r="AZ54" s="28"/>
    </row>
    <row r="55" spans="1:52" ht="12.75" hidden="1">
      <c r="A55" s="51">
        <f t="shared" si="42"/>
      </c>
      <c r="B55" s="20" t="s">
        <v>159</v>
      </c>
      <c r="C55" s="24">
        <f t="shared" si="43"/>
      </c>
      <c r="D55" s="88">
        <f t="shared" si="44"/>
      </c>
      <c r="E55" s="60">
        <f t="shared" si="45"/>
      </c>
      <c r="F55" s="24">
        <f t="shared" si="46"/>
      </c>
      <c r="G55" s="24">
        <f t="shared" si="47"/>
      </c>
      <c r="H55" s="25">
        <f t="shared" si="48"/>
      </c>
      <c r="I55" s="52">
        <f t="shared" si="49"/>
      </c>
      <c r="J55" s="53">
        <f ca="1" t="shared" si="50"/>
      </c>
      <c r="K55" s="52">
        <f t="shared" si="51"/>
      </c>
      <c r="L55" s="53">
        <f ca="1" t="shared" si="52"/>
      </c>
      <c r="M55" s="52">
        <f t="shared" si="53"/>
      </c>
      <c r="N55" s="53">
        <f ca="1" t="shared" si="54"/>
      </c>
      <c r="O55" s="52">
        <f t="shared" si="55"/>
      </c>
      <c r="P55" s="53">
        <f ca="1" t="shared" si="56"/>
      </c>
      <c r="Q55" s="52">
        <f t="shared" si="57"/>
      </c>
      <c r="R55" s="53">
        <f ca="1" t="shared" si="58"/>
      </c>
      <c r="S55" s="52">
        <f t="shared" si="59"/>
      </c>
      <c r="T55" s="53">
        <f ca="1" t="shared" si="60"/>
      </c>
      <c r="U55" s="52">
        <f t="shared" si="61"/>
      </c>
      <c r="V55" s="53">
        <f ca="1" t="shared" si="62"/>
      </c>
      <c r="W55" s="52">
        <f t="shared" si="63"/>
      </c>
      <c r="X55" s="53">
        <f ca="1" t="shared" si="64"/>
      </c>
      <c r="Y55" s="52">
        <f t="shared" si="65"/>
      </c>
      <c r="Z55" s="53">
        <f ca="1" t="shared" si="66"/>
      </c>
      <c r="AA55" s="52">
        <f t="shared" si="67"/>
      </c>
      <c r="AB55" s="53">
        <f ca="1" t="shared" si="68"/>
      </c>
      <c r="AC55" s="52">
        <f t="shared" si="69"/>
      </c>
      <c r="AD55" s="53">
        <f ca="1" t="shared" si="70"/>
      </c>
      <c r="AE55" s="52">
        <f t="shared" si="71"/>
      </c>
      <c r="AF55" s="53">
        <f ca="1" t="shared" si="72"/>
      </c>
      <c r="AG55" s="52">
        <f t="shared" si="73"/>
      </c>
      <c r="AH55" s="53">
        <f ca="1" t="shared" si="74"/>
      </c>
      <c r="AI55" s="52">
        <f t="shared" si="75"/>
      </c>
      <c r="AJ55" s="53">
        <f ca="1" t="shared" si="76"/>
      </c>
      <c r="AK55" s="103">
        <f t="shared" si="77"/>
      </c>
      <c r="AL55" s="108">
        <f t="shared" si="78"/>
      </c>
      <c r="AM55" s="108">
        <f t="shared" si="83"/>
      </c>
      <c r="AN55" s="90">
        <f t="shared" si="79"/>
      </c>
      <c r="AO55" s="109">
        <f t="shared" si="80"/>
      </c>
      <c r="AP55" s="90">
        <f t="shared" si="81"/>
      </c>
      <c r="AQ55" s="108">
        <f t="shared" si="82"/>
      </c>
      <c r="AR55" s="21"/>
      <c r="AS55" s="21"/>
      <c r="AT55" s="24"/>
      <c r="AY55" s="32"/>
      <c r="AZ55" s="28"/>
    </row>
    <row r="56" spans="1:52" ht="12.75" hidden="1">
      <c r="A56" s="51">
        <f t="shared" si="42"/>
      </c>
      <c r="B56" s="20" t="s">
        <v>159</v>
      </c>
      <c r="C56" s="24">
        <f t="shared" si="43"/>
      </c>
      <c r="D56" s="88">
        <f t="shared" si="44"/>
      </c>
      <c r="E56" s="60">
        <f t="shared" si="45"/>
      </c>
      <c r="F56" s="24">
        <f t="shared" si="46"/>
      </c>
      <c r="G56" s="24">
        <f t="shared" si="47"/>
      </c>
      <c r="H56" s="25">
        <f t="shared" si="48"/>
      </c>
      <c r="I56" s="52">
        <f t="shared" si="49"/>
      </c>
      <c r="J56" s="53">
        <f ca="1" t="shared" si="50"/>
      </c>
      <c r="K56" s="52">
        <f t="shared" si="51"/>
      </c>
      <c r="L56" s="53">
        <f ca="1" t="shared" si="52"/>
      </c>
      <c r="M56" s="52">
        <f t="shared" si="53"/>
      </c>
      <c r="N56" s="53">
        <f ca="1" t="shared" si="54"/>
      </c>
      <c r="O56" s="52">
        <f t="shared" si="55"/>
      </c>
      <c r="P56" s="53">
        <f ca="1" t="shared" si="56"/>
      </c>
      <c r="Q56" s="52">
        <f t="shared" si="57"/>
      </c>
      <c r="R56" s="53">
        <f ca="1" t="shared" si="58"/>
      </c>
      <c r="S56" s="52">
        <f t="shared" si="59"/>
      </c>
      <c r="T56" s="53">
        <f ca="1" t="shared" si="60"/>
      </c>
      <c r="U56" s="52">
        <f t="shared" si="61"/>
      </c>
      <c r="V56" s="53">
        <f ca="1" t="shared" si="62"/>
      </c>
      <c r="W56" s="52">
        <f t="shared" si="63"/>
      </c>
      <c r="X56" s="53">
        <f ca="1" t="shared" si="64"/>
      </c>
      <c r="Y56" s="52">
        <f t="shared" si="65"/>
      </c>
      <c r="Z56" s="53">
        <f ca="1" t="shared" si="66"/>
      </c>
      <c r="AA56" s="52">
        <f t="shared" si="67"/>
      </c>
      <c r="AB56" s="53">
        <f ca="1" t="shared" si="68"/>
      </c>
      <c r="AC56" s="52">
        <f t="shared" si="69"/>
      </c>
      <c r="AD56" s="53">
        <f ca="1" t="shared" si="70"/>
      </c>
      <c r="AE56" s="52">
        <f t="shared" si="71"/>
      </c>
      <c r="AF56" s="53">
        <f ca="1" t="shared" si="72"/>
      </c>
      <c r="AG56" s="52">
        <f t="shared" si="73"/>
      </c>
      <c r="AH56" s="53">
        <f ca="1" t="shared" si="74"/>
      </c>
      <c r="AI56" s="52">
        <f t="shared" si="75"/>
      </c>
      <c r="AJ56" s="53">
        <f ca="1" t="shared" si="76"/>
      </c>
      <c r="AK56" s="103">
        <f t="shared" si="77"/>
      </c>
      <c r="AL56" s="108">
        <f t="shared" si="78"/>
      </c>
      <c r="AM56" s="108">
        <f t="shared" si="83"/>
      </c>
      <c r="AN56" s="90">
        <f t="shared" si="79"/>
      </c>
      <c r="AO56" s="109">
        <f t="shared" si="80"/>
      </c>
      <c r="AP56" s="90">
        <f t="shared" si="81"/>
      </c>
      <c r="AQ56" s="108">
        <f t="shared" si="82"/>
      </c>
      <c r="AR56" s="21"/>
      <c r="AS56" s="21"/>
      <c r="AT56" s="24"/>
      <c r="AY56" s="32"/>
      <c r="AZ56" s="28"/>
    </row>
    <row r="57" spans="1:52" ht="12.75" hidden="1">
      <c r="A57" s="51">
        <f t="shared" si="42"/>
      </c>
      <c r="B57" s="20" t="s">
        <v>159</v>
      </c>
      <c r="C57" s="24">
        <f t="shared" si="43"/>
      </c>
      <c r="D57" s="88">
        <f t="shared" si="44"/>
      </c>
      <c r="E57" s="60">
        <f t="shared" si="45"/>
      </c>
      <c r="F57" s="24">
        <f t="shared" si="46"/>
      </c>
      <c r="G57" s="24">
        <f t="shared" si="47"/>
      </c>
      <c r="H57" s="25">
        <f t="shared" si="48"/>
      </c>
      <c r="I57" s="52">
        <f t="shared" si="49"/>
      </c>
      <c r="J57" s="53">
        <f ca="1" t="shared" si="50"/>
      </c>
      <c r="K57" s="52">
        <f t="shared" si="51"/>
      </c>
      <c r="L57" s="53">
        <f ca="1" t="shared" si="52"/>
      </c>
      <c r="M57" s="52">
        <f t="shared" si="53"/>
      </c>
      <c r="N57" s="53">
        <f ca="1" t="shared" si="54"/>
      </c>
      <c r="O57" s="52">
        <f t="shared" si="55"/>
      </c>
      <c r="P57" s="53">
        <f ca="1" t="shared" si="56"/>
      </c>
      <c r="Q57" s="52">
        <f t="shared" si="57"/>
      </c>
      <c r="R57" s="53">
        <f ca="1" t="shared" si="58"/>
      </c>
      <c r="S57" s="52">
        <f t="shared" si="59"/>
      </c>
      <c r="T57" s="53">
        <f ca="1" t="shared" si="60"/>
      </c>
      <c r="U57" s="52">
        <f t="shared" si="61"/>
      </c>
      <c r="V57" s="53">
        <f ca="1" t="shared" si="62"/>
      </c>
      <c r="W57" s="52">
        <f t="shared" si="63"/>
      </c>
      <c r="X57" s="53">
        <f ca="1" t="shared" si="64"/>
      </c>
      <c r="Y57" s="52">
        <f t="shared" si="65"/>
      </c>
      <c r="Z57" s="53">
        <f ca="1" t="shared" si="66"/>
      </c>
      <c r="AA57" s="52">
        <f t="shared" si="67"/>
      </c>
      <c r="AB57" s="53">
        <f ca="1" t="shared" si="68"/>
      </c>
      <c r="AC57" s="52">
        <f t="shared" si="69"/>
      </c>
      <c r="AD57" s="53">
        <f ca="1" t="shared" si="70"/>
      </c>
      <c r="AE57" s="52">
        <f t="shared" si="71"/>
      </c>
      <c r="AF57" s="53">
        <f ca="1" t="shared" si="72"/>
      </c>
      <c r="AG57" s="52">
        <f t="shared" si="73"/>
      </c>
      <c r="AH57" s="53">
        <f ca="1" t="shared" si="74"/>
      </c>
      <c r="AI57" s="52">
        <f t="shared" si="75"/>
      </c>
      <c r="AJ57" s="53">
        <f ca="1" t="shared" si="76"/>
      </c>
      <c r="AK57" s="103">
        <f t="shared" si="77"/>
      </c>
      <c r="AL57" s="108">
        <f t="shared" si="78"/>
      </c>
      <c r="AM57" s="108">
        <f t="shared" si="83"/>
      </c>
      <c r="AN57" s="90">
        <f t="shared" si="79"/>
      </c>
      <c r="AO57" s="109">
        <f t="shared" si="80"/>
      </c>
      <c r="AP57" s="90">
        <f t="shared" si="81"/>
      </c>
      <c r="AQ57" s="108">
        <f t="shared" si="82"/>
      </c>
      <c r="AR57" s="21"/>
      <c r="AS57" s="21"/>
      <c r="AT57" s="24"/>
      <c r="AY57" s="32"/>
      <c r="AZ57" s="28"/>
    </row>
    <row r="58" spans="1:52" ht="12.75" hidden="1">
      <c r="A58" s="51">
        <f t="shared" si="42"/>
      </c>
      <c r="B58" s="20" t="s">
        <v>159</v>
      </c>
      <c r="C58" s="24">
        <f t="shared" si="43"/>
      </c>
      <c r="D58" s="88">
        <f t="shared" si="44"/>
      </c>
      <c r="E58" s="60">
        <f t="shared" si="45"/>
      </c>
      <c r="F58" s="24">
        <f t="shared" si="46"/>
      </c>
      <c r="G58" s="24">
        <f t="shared" si="47"/>
      </c>
      <c r="H58" s="25">
        <f t="shared" si="48"/>
      </c>
      <c r="I58" s="52">
        <f t="shared" si="49"/>
      </c>
      <c r="J58" s="53">
        <f ca="1" t="shared" si="50"/>
      </c>
      <c r="K58" s="52">
        <f t="shared" si="51"/>
      </c>
      <c r="L58" s="53">
        <f ca="1" t="shared" si="52"/>
      </c>
      <c r="M58" s="52">
        <f t="shared" si="53"/>
      </c>
      <c r="N58" s="53">
        <f ca="1" t="shared" si="54"/>
      </c>
      <c r="O58" s="52">
        <f t="shared" si="55"/>
      </c>
      <c r="P58" s="53">
        <f ca="1" t="shared" si="56"/>
      </c>
      <c r="Q58" s="52">
        <f t="shared" si="57"/>
      </c>
      <c r="R58" s="53">
        <f ca="1" t="shared" si="58"/>
      </c>
      <c r="S58" s="52">
        <f t="shared" si="59"/>
      </c>
      <c r="T58" s="53">
        <f ca="1" t="shared" si="60"/>
      </c>
      <c r="U58" s="52">
        <f t="shared" si="61"/>
      </c>
      <c r="V58" s="53">
        <f ca="1" t="shared" si="62"/>
      </c>
      <c r="W58" s="52">
        <f t="shared" si="63"/>
      </c>
      <c r="X58" s="53">
        <f ca="1" t="shared" si="64"/>
      </c>
      <c r="Y58" s="52">
        <f t="shared" si="65"/>
      </c>
      <c r="Z58" s="53">
        <f ca="1" t="shared" si="66"/>
      </c>
      <c r="AA58" s="52">
        <f t="shared" si="67"/>
      </c>
      <c r="AB58" s="53">
        <f ca="1" t="shared" si="68"/>
      </c>
      <c r="AC58" s="52">
        <f t="shared" si="69"/>
      </c>
      <c r="AD58" s="53">
        <f ca="1" t="shared" si="70"/>
      </c>
      <c r="AE58" s="52">
        <f t="shared" si="71"/>
      </c>
      <c r="AF58" s="53">
        <f ca="1" t="shared" si="72"/>
      </c>
      <c r="AG58" s="52">
        <f t="shared" si="73"/>
      </c>
      <c r="AH58" s="53">
        <f ca="1" t="shared" si="74"/>
      </c>
      <c r="AI58" s="52">
        <f t="shared" si="75"/>
      </c>
      <c r="AJ58" s="53">
        <f ca="1" t="shared" si="76"/>
      </c>
      <c r="AK58" s="103">
        <f t="shared" si="77"/>
      </c>
      <c r="AL58" s="108">
        <f t="shared" si="78"/>
      </c>
      <c r="AM58" s="108">
        <f t="shared" si="83"/>
      </c>
      <c r="AN58" s="90">
        <f t="shared" si="79"/>
      </c>
      <c r="AO58" s="109">
        <f t="shared" si="80"/>
      </c>
      <c r="AP58" s="90">
        <f t="shared" si="81"/>
      </c>
      <c r="AQ58" s="108">
        <f t="shared" si="82"/>
      </c>
      <c r="AR58" s="21"/>
      <c r="AS58" s="21"/>
      <c r="AT58" s="24"/>
      <c r="AY58" s="32"/>
      <c r="AZ58" s="28"/>
    </row>
    <row r="59" spans="1:52" ht="12.75" hidden="1">
      <c r="A59" s="51">
        <f t="shared" si="42"/>
      </c>
      <c r="B59" s="20" t="s">
        <v>159</v>
      </c>
      <c r="C59" s="24">
        <f t="shared" si="43"/>
      </c>
      <c r="D59" s="88">
        <f t="shared" si="44"/>
      </c>
      <c r="E59" s="60">
        <f t="shared" si="45"/>
      </c>
      <c r="F59" s="24">
        <f t="shared" si="46"/>
      </c>
      <c r="G59" s="24">
        <f t="shared" si="47"/>
      </c>
      <c r="H59" s="25">
        <f t="shared" si="48"/>
      </c>
      <c r="I59" s="52">
        <f t="shared" si="49"/>
      </c>
      <c r="J59" s="53">
        <f ca="1" t="shared" si="50"/>
      </c>
      <c r="K59" s="52">
        <f t="shared" si="51"/>
      </c>
      <c r="L59" s="53">
        <f ca="1" t="shared" si="52"/>
      </c>
      <c r="M59" s="52">
        <f t="shared" si="53"/>
      </c>
      <c r="N59" s="53">
        <f ca="1" t="shared" si="54"/>
      </c>
      <c r="O59" s="52">
        <f t="shared" si="55"/>
      </c>
      <c r="P59" s="53">
        <f ca="1" t="shared" si="56"/>
      </c>
      <c r="Q59" s="52">
        <f t="shared" si="57"/>
      </c>
      <c r="R59" s="53">
        <f ca="1" t="shared" si="58"/>
      </c>
      <c r="S59" s="52">
        <f t="shared" si="59"/>
      </c>
      <c r="T59" s="53">
        <f ca="1" t="shared" si="60"/>
      </c>
      <c r="U59" s="52">
        <f t="shared" si="61"/>
      </c>
      <c r="V59" s="53">
        <f ca="1" t="shared" si="62"/>
      </c>
      <c r="W59" s="52">
        <f t="shared" si="63"/>
      </c>
      <c r="X59" s="53">
        <f ca="1" t="shared" si="64"/>
      </c>
      <c r="Y59" s="52">
        <f t="shared" si="65"/>
      </c>
      <c r="Z59" s="53">
        <f ca="1" t="shared" si="66"/>
      </c>
      <c r="AA59" s="52">
        <f t="shared" si="67"/>
      </c>
      <c r="AB59" s="53">
        <f ca="1" t="shared" si="68"/>
      </c>
      <c r="AC59" s="52">
        <f t="shared" si="69"/>
      </c>
      <c r="AD59" s="53">
        <f ca="1" t="shared" si="70"/>
      </c>
      <c r="AE59" s="52">
        <f t="shared" si="71"/>
      </c>
      <c r="AF59" s="53">
        <f ca="1" t="shared" si="72"/>
      </c>
      <c r="AG59" s="52">
        <f t="shared" si="73"/>
      </c>
      <c r="AH59" s="53">
        <f ca="1" t="shared" si="74"/>
      </c>
      <c r="AI59" s="52">
        <f t="shared" si="75"/>
      </c>
      <c r="AJ59" s="53">
        <f ca="1" t="shared" si="76"/>
      </c>
      <c r="AK59" s="103">
        <f t="shared" si="77"/>
      </c>
      <c r="AL59" s="108">
        <f t="shared" si="78"/>
      </c>
      <c r="AM59" s="108">
        <f t="shared" si="83"/>
      </c>
      <c r="AN59" s="90">
        <f t="shared" si="79"/>
      </c>
      <c r="AO59" s="109">
        <f t="shared" si="80"/>
      </c>
      <c r="AP59" s="90">
        <f t="shared" si="81"/>
      </c>
      <c r="AQ59" s="108">
        <f t="shared" si="82"/>
      </c>
      <c r="AR59" s="21"/>
      <c r="AS59" s="21"/>
      <c r="AT59" s="24"/>
      <c r="AY59" s="32"/>
      <c r="AZ59" s="28"/>
    </row>
    <row r="60" spans="1:52" ht="12.75" hidden="1">
      <c r="A60" s="51">
        <f t="shared" si="42"/>
      </c>
      <c r="B60" s="20" t="s">
        <v>159</v>
      </c>
      <c r="C60" s="24">
        <f t="shared" si="43"/>
      </c>
      <c r="D60" s="88">
        <f t="shared" si="44"/>
      </c>
      <c r="E60" s="60">
        <f t="shared" si="45"/>
      </c>
      <c r="F60" s="24">
        <f t="shared" si="46"/>
      </c>
      <c r="G60" s="24">
        <f t="shared" si="47"/>
      </c>
      <c r="H60" s="25">
        <f t="shared" si="48"/>
      </c>
      <c r="I60" s="52">
        <f t="shared" si="49"/>
      </c>
      <c r="J60" s="53">
        <f ca="1" t="shared" si="50"/>
      </c>
      <c r="K60" s="52">
        <f t="shared" si="51"/>
      </c>
      <c r="L60" s="53">
        <f ca="1" t="shared" si="52"/>
      </c>
      <c r="M60" s="52">
        <f t="shared" si="53"/>
      </c>
      <c r="N60" s="53">
        <f ca="1" t="shared" si="54"/>
      </c>
      <c r="O60" s="52">
        <f t="shared" si="55"/>
      </c>
      <c r="P60" s="53">
        <f ca="1" t="shared" si="56"/>
      </c>
      <c r="Q60" s="52">
        <f t="shared" si="57"/>
      </c>
      <c r="R60" s="53">
        <f ca="1" t="shared" si="58"/>
      </c>
      <c r="S60" s="52">
        <f t="shared" si="59"/>
      </c>
      <c r="T60" s="53">
        <f ca="1" t="shared" si="60"/>
      </c>
      <c r="U60" s="52">
        <f t="shared" si="61"/>
      </c>
      <c r="V60" s="53">
        <f ca="1" t="shared" si="62"/>
      </c>
      <c r="W60" s="52">
        <f t="shared" si="63"/>
      </c>
      <c r="X60" s="53">
        <f ca="1" t="shared" si="64"/>
      </c>
      <c r="Y60" s="52">
        <f t="shared" si="65"/>
      </c>
      <c r="Z60" s="53">
        <f ca="1" t="shared" si="66"/>
      </c>
      <c r="AA60" s="52">
        <f t="shared" si="67"/>
      </c>
      <c r="AB60" s="53">
        <f ca="1" t="shared" si="68"/>
      </c>
      <c r="AC60" s="52">
        <f t="shared" si="69"/>
      </c>
      <c r="AD60" s="53">
        <f ca="1" t="shared" si="70"/>
      </c>
      <c r="AE60" s="52">
        <f t="shared" si="71"/>
      </c>
      <c r="AF60" s="53">
        <f ca="1" t="shared" si="72"/>
      </c>
      <c r="AG60" s="52">
        <f t="shared" si="73"/>
      </c>
      <c r="AH60" s="53">
        <f ca="1" t="shared" si="74"/>
      </c>
      <c r="AI60" s="52">
        <f t="shared" si="75"/>
      </c>
      <c r="AJ60" s="53">
        <f ca="1" t="shared" si="76"/>
      </c>
      <c r="AK60" s="103">
        <f t="shared" si="77"/>
      </c>
      <c r="AL60" s="108">
        <f t="shared" si="78"/>
      </c>
      <c r="AM60" s="108">
        <f t="shared" si="83"/>
      </c>
      <c r="AN60" s="90">
        <f t="shared" si="79"/>
      </c>
      <c r="AO60" s="109">
        <f t="shared" si="80"/>
      </c>
      <c r="AP60" s="90">
        <f t="shared" si="81"/>
      </c>
      <c r="AQ60" s="108">
        <f t="shared" si="82"/>
      </c>
      <c r="AR60" s="21"/>
      <c r="AS60" s="21"/>
      <c r="AT60" s="24"/>
      <c r="AY60" s="32"/>
      <c r="AZ60" s="28"/>
    </row>
    <row r="61" spans="1:52" ht="12.75" hidden="1">
      <c r="A61" s="51">
        <f t="shared" si="42"/>
      </c>
      <c r="B61" s="20" t="s">
        <v>159</v>
      </c>
      <c r="C61" s="24">
        <f t="shared" si="43"/>
      </c>
      <c r="D61" s="88">
        <f t="shared" si="44"/>
      </c>
      <c r="E61" s="60">
        <f t="shared" si="45"/>
      </c>
      <c r="F61" s="24">
        <f t="shared" si="46"/>
      </c>
      <c r="G61" s="24">
        <f t="shared" si="47"/>
      </c>
      <c r="H61" s="25">
        <f t="shared" si="48"/>
      </c>
      <c r="I61" s="52">
        <f t="shared" si="49"/>
      </c>
      <c r="J61" s="53">
        <f ca="1" t="shared" si="50"/>
      </c>
      <c r="K61" s="52">
        <f t="shared" si="51"/>
      </c>
      <c r="L61" s="53">
        <f ca="1" t="shared" si="52"/>
      </c>
      <c r="M61" s="52">
        <f t="shared" si="53"/>
      </c>
      <c r="N61" s="53">
        <f ca="1" t="shared" si="54"/>
      </c>
      <c r="O61" s="52">
        <f t="shared" si="55"/>
      </c>
      <c r="P61" s="53">
        <f ca="1" t="shared" si="56"/>
      </c>
      <c r="Q61" s="52">
        <f t="shared" si="57"/>
      </c>
      <c r="R61" s="53">
        <f ca="1" t="shared" si="58"/>
      </c>
      <c r="S61" s="52">
        <f t="shared" si="59"/>
      </c>
      <c r="T61" s="53">
        <f ca="1" t="shared" si="60"/>
      </c>
      <c r="U61" s="52">
        <f t="shared" si="61"/>
      </c>
      <c r="V61" s="53">
        <f ca="1" t="shared" si="62"/>
      </c>
      <c r="W61" s="52">
        <f t="shared" si="63"/>
      </c>
      <c r="X61" s="53">
        <f ca="1" t="shared" si="64"/>
      </c>
      <c r="Y61" s="52">
        <f t="shared" si="65"/>
      </c>
      <c r="Z61" s="53">
        <f ca="1" t="shared" si="66"/>
      </c>
      <c r="AA61" s="52">
        <f t="shared" si="67"/>
      </c>
      <c r="AB61" s="53">
        <f ca="1" t="shared" si="68"/>
      </c>
      <c r="AC61" s="52">
        <f t="shared" si="69"/>
      </c>
      <c r="AD61" s="53">
        <f ca="1" t="shared" si="70"/>
      </c>
      <c r="AE61" s="52">
        <f t="shared" si="71"/>
      </c>
      <c r="AF61" s="53">
        <f ca="1" t="shared" si="72"/>
      </c>
      <c r="AG61" s="52">
        <f t="shared" si="73"/>
      </c>
      <c r="AH61" s="53">
        <f ca="1" t="shared" si="74"/>
      </c>
      <c r="AI61" s="52">
        <f t="shared" si="75"/>
      </c>
      <c r="AJ61" s="53">
        <f ca="1" t="shared" si="76"/>
      </c>
      <c r="AK61" s="103">
        <f t="shared" si="77"/>
      </c>
      <c r="AL61" s="108">
        <f t="shared" si="78"/>
      </c>
      <c r="AM61" s="108">
        <f t="shared" si="83"/>
      </c>
      <c r="AN61" s="90">
        <f t="shared" si="79"/>
      </c>
      <c r="AO61" s="109">
        <f t="shared" si="80"/>
      </c>
      <c r="AP61" s="90">
        <f t="shared" si="81"/>
      </c>
      <c r="AQ61" s="108">
        <f t="shared" si="82"/>
      </c>
      <c r="AR61" s="21"/>
      <c r="AS61" s="21"/>
      <c r="AT61" s="24"/>
      <c r="AY61" s="32"/>
      <c r="AZ61" s="28"/>
    </row>
    <row r="62" spans="1:52" ht="12.75" hidden="1">
      <c r="A62" s="51">
        <f t="shared" si="42"/>
      </c>
      <c r="B62" s="20" t="s">
        <v>159</v>
      </c>
      <c r="C62" s="24">
        <f t="shared" si="43"/>
      </c>
      <c r="D62" s="88">
        <f t="shared" si="44"/>
      </c>
      <c r="E62" s="60">
        <f t="shared" si="45"/>
      </c>
      <c r="F62" s="24">
        <f t="shared" si="46"/>
      </c>
      <c r="G62" s="24">
        <f t="shared" si="47"/>
      </c>
      <c r="H62" s="25">
        <f t="shared" si="48"/>
      </c>
      <c r="I62" s="52">
        <f t="shared" si="49"/>
      </c>
      <c r="J62" s="53">
        <f ca="1" t="shared" si="50"/>
      </c>
      <c r="K62" s="52">
        <f t="shared" si="51"/>
      </c>
      <c r="L62" s="53">
        <f ca="1" t="shared" si="52"/>
      </c>
      <c r="M62" s="52">
        <f t="shared" si="53"/>
      </c>
      <c r="N62" s="53">
        <f ca="1" t="shared" si="54"/>
      </c>
      <c r="O62" s="52">
        <f t="shared" si="55"/>
      </c>
      <c r="P62" s="53">
        <f ca="1" t="shared" si="56"/>
      </c>
      <c r="Q62" s="52">
        <f t="shared" si="57"/>
      </c>
      <c r="R62" s="53">
        <f ca="1" t="shared" si="58"/>
      </c>
      <c r="S62" s="52">
        <f t="shared" si="59"/>
      </c>
      <c r="T62" s="53">
        <f ca="1" t="shared" si="60"/>
      </c>
      <c r="U62" s="52">
        <f t="shared" si="61"/>
      </c>
      <c r="V62" s="53">
        <f ca="1" t="shared" si="62"/>
      </c>
      <c r="W62" s="52">
        <f t="shared" si="63"/>
      </c>
      <c r="X62" s="53">
        <f ca="1" t="shared" si="64"/>
      </c>
      <c r="Y62" s="52">
        <f t="shared" si="65"/>
      </c>
      <c r="Z62" s="53">
        <f ca="1" t="shared" si="66"/>
      </c>
      <c r="AA62" s="52">
        <f t="shared" si="67"/>
      </c>
      <c r="AB62" s="53">
        <f ca="1" t="shared" si="68"/>
      </c>
      <c r="AC62" s="52">
        <f t="shared" si="69"/>
      </c>
      <c r="AD62" s="53">
        <f ca="1" t="shared" si="70"/>
      </c>
      <c r="AE62" s="52">
        <f t="shared" si="71"/>
      </c>
      <c r="AF62" s="53">
        <f ca="1" t="shared" si="72"/>
      </c>
      <c r="AG62" s="52">
        <f t="shared" si="73"/>
      </c>
      <c r="AH62" s="53">
        <f ca="1" t="shared" si="74"/>
      </c>
      <c r="AI62" s="52">
        <f t="shared" si="75"/>
      </c>
      <c r="AJ62" s="53">
        <f ca="1" t="shared" si="76"/>
      </c>
      <c r="AK62" s="103">
        <f t="shared" si="77"/>
      </c>
      <c r="AL62" s="108">
        <f t="shared" si="78"/>
      </c>
      <c r="AM62" s="108">
        <f t="shared" si="83"/>
      </c>
      <c r="AN62" s="90">
        <f t="shared" si="79"/>
      </c>
      <c r="AO62" s="109">
        <f t="shared" si="80"/>
      </c>
      <c r="AP62" s="90">
        <f t="shared" si="81"/>
      </c>
      <c r="AQ62" s="108">
        <f t="shared" si="82"/>
      </c>
      <c r="AR62" s="21"/>
      <c r="AS62" s="21"/>
      <c r="AT62" s="24"/>
      <c r="AY62" s="32"/>
      <c r="AZ62" s="28"/>
    </row>
    <row r="63" spans="1:52" ht="12.75" hidden="1">
      <c r="A63" s="51">
        <f t="shared" si="42"/>
      </c>
      <c r="B63" s="20" t="s">
        <v>159</v>
      </c>
      <c r="C63" s="24">
        <f t="shared" si="43"/>
      </c>
      <c r="D63" s="88">
        <f t="shared" si="44"/>
      </c>
      <c r="E63" s="60">
        <f t="shared" si="45"/>
      </c>
      <c r="F63" s="24">
        <f t="shared" si="46"/>
      </c>
      <c r="G63" s="24">
        <f t="shared" si="47"/>
      </c>
      <c r="H63" s="25">
        <f t="shared" si="48"/>
      </c>
      <c r="I63" s="52">
        <f t="shared" si="49"/>
      </c>
      <c r="J63" s="53">
        <f ca="1" t="shared" si="50"/>
      </c>
      <c r="K63" s="52">
        <f t="shared" si="51"/>
      </c>
      <c r="L63" s="53">
        <f ca="1" t="shared" si="52"/>
      </c>
      <c r="M63" s="52">
        <f t="shared" si="53"/>
      </c>
      <c r="N63" s="53">
        <f ca="1" t="shared" si="54"/>
      </c>
      <c r="O63" s="52">
        <f t="shared" si="55"/>
      </c>
      <c r="P63" s="53">
        <f ca="1" t="shared" si="56"/>
      </c>
      <c r="Q63" s="52">
        <f t="shared" si="57"/>
      </c>
      <c r="R63" s="53">
        <f ca="1" t="shared" si="58"/>
      </c>
      <c r="S63" s="52">
        <f t="shared" si="59"/>
      </c>
      <c r="T63" s="53">
        <f ca="1" t="shared" si="60"/>
      </c>
      <c r="U63" s="52">
        <f t="shared" si="61"/>
      </c>
      <c r="V63" s="53">
        <f ca="1" t="shared" si="62"/>
      </c>
      <c r="W63" s="52">
        <f t="shared" si="63"/>
      </c>
      <c r="X63" s="53">
        <f ca="1" t="shared" si="64"/>
      </c>
      <c r="Y63" s="52">
        <f t="shared" si="65"/>
      </c>
      <c r="Z63" s="53">
        <f ca="1" t="shared" si="66"/>
      </c>
      <c r="AA63" s="52">
        <f t="shared" si="67"/>
      </c>
      <c r="AB63" s="53">
        <f ca="1" t="shared" si="68"/>
      </c>
      <c r="AC63" s="52">
        <f t="shared" si="69"/>
      </c>
      <c r="AD63" s="53">
        <f ca="1" t="shared" si="70"/>
      </c>
      <c r="AE63" s="52">
        <f t="shared" si="71"/>
      </c>
      <c r="AF63" s="53">
        <f ca="1" t="shared" si="72"/>
      </c>
      <c r="AG63" s="52">
        <f t="shared" si="73"/>
      </c>
      <c r="AH63" s="53">
        <f ca="1" t="shared" si="74"/>
      </c>
      <c r="AI63" s="52">
        <f t="shared" si="75"/>
      </c>
      <c r="AJ63" s="53">
        <f ca="1" t="shared" si="76"/>
      </c>
      <c r="AK63" s="103">
        <f t="shared" si="77"/>
      </c>
      <c r="AL63" s="108">
        <f t="shared" si="78"/>
      </c>
      <c r="AM63" s="108">
        <f t="shared" si="83"/>
      </c>
      <c r="AN63" s="90">
        <f t="shared" si="79"/>
      </c>
      <c r="AO63" s="109">
        <f t="shared" si="80"/>
      </c>
      <c r="AP63" s="90">
        <f t="shared" si="81"/>
      </c>
      <c r="AQ63" s="108">
        <f t="shared" si="82"/>
      </c>
      <c r="AR63" s="21"/>
      <c r="AS63" s="21"/>
      <c r="AT63" s="24"/>
      <c r="AY63" s="32"/>
      <c r="AZ63" s="28"/>
    </row>
    <row r="64" spans="1:52" ht="12.75" hidden="1">
      <c r="A64" s="51">
        <f t="shared" si="42"/>
      </c>
      <c r="B64" s="20" t="s">
        <v>159</v>
      </c>
      <c r="C64" s="24">
        <f t="shared" si="43"/>
      </c>
      <c r="D64" s="88">
        <f t="shared" si="44"/>
      </c>
      <c r="E64" s="60">
        <f t="shared" si="45"/>
      </c>
      <c r="F64" s="24">
        <f t="shared" si="46"/>
      </c>
      <c r="G64" s="24">
        <f t="shared" si="47"/>
      </c>
      <c r="H64" s="25">
        <f t="shared" si="48"/>
      </c>
      <c r="I64" s="52">
        <f t="shared" si="49"/>
      </c>
      <c r="J64" s="53">
        <f ca="1" t="shared" si="50"/>
      </c>
      <c r="K64" s="52">
        <f t="shared" si="51"/>
      </c>
      <c r="L64" s="53">
        <f ca="1" t="shared" si="52"/>
      </c>
      <c r="M64" s="52">
        <f t="shared" si="53"/>
      </c>
      <c r="N64" s="53">
        <f ca="1" t="shared" si="54"/>
      </c>
      <c r="O64" s="52">
        <f t="shared" si="55"/>
      </c>
      <c r="P64" s="53">
        <f ca="1" t="shared" si="56"/>
      </c>
      <c r="Q64" s="52">
        <f t="shared" si="57"/>
      </c>
      <c r="R64" s="53">
        <f ca="1" t="shared" si="58"/>
      </c>
      <c r="S64" s="52">
        <f t="shared" si="59"/>
      </c>
      <c r="T64" s="53">
        <f ca="1" t="shared" si="60"/>
      </c>
      <c r="U64" s="52">
        <f t="shared" si="61"/>
      </c>
      <c r="V64" s="53">
        <f ca="1" t="shared" si="62"/>
      </c>
      <c r="W64" s="52">
        <f t="shared" si="63"/>
      </c>
      <c r="X64" s="53">
        <f ca="1" t="shared" si="64"/>
      </c>
      <c r="Y64" s="52">
        <f t="shared" si="65"/>
      </c>
      <c r="Z64" s="53">
        <f ca="1" t="shared" si="66"/>
      </c>
      <c r="AA64" s="52">
        <f t="shared" si="67"/>
      </c>
      <c r="AB64" s="53">
        <f ca="1" t="shared" si="68"/>
      </c>
      <c r="AC64" s="52">
        <f t="shared" si="69"/>
      </c>
      <c r="AD64" s="53">
        <f ca="1" t="shared" si="70"/>
      </c>
      <c r="AE64" s="52">
        <f t="shared" si="71"/>
      </c>
      <c r="AF64" s="53">
        <f ca="1" t="shared" si="72"/>
      </c>
      <c r="AG64" s="52">
        <f t="shared" si="73"/>
      </c>
      <c r="AH64" s="53">
        <f ca="1" t="shared" si="74"/>
      </c>
      <c r="AI64" s="52">
        <f t="shared" si="75"/>
      </c>
      <c r="AJ64" s="53">
        <f ca="1" t="shared" si="76"/>
      </c>
      <c r="AK64" s="103">
        <f t="shared" si="77"/>
      </c>
      <c r="AL64" s="108">
        <f t="shared" si="78"/>
      </c>
      <c r="AM64" s="108">
        <f t="shared" si="83"/>
      </c>
      <c r="AN64" s="90">
        <f t="shared" si="79"/>
      </c>
      <c r="AO64" s="109">
        <f t="shared" si="80"/>
      </c>
      <c r="AP64" s="90">
        <f t="shared" si="81"/>
      </c>
      <c r="AQ64" s="108">
        <f t="shared" si="82"/>
      </c>
      <c r="AR64" s="21"/>
      <c r="AS64" s="21"/>
      <c r="AT64" s="24"/>
      <c r="AY64" s="32"/>
      <c r="AZ64" s="28"/>
    </row>
    <row r="65" spans="1:52" ht="12.75" hidden="1">
      <c r="A65" s="51">
        <f t="shared" si="42"/>
      </c>
      <c r="B65" s="20" t="s">
        <v>159</v>
      </c>
      <c r="C65" s="24">
        <f t="shared" si="43"/>
      </c>
      <c r="D65" s="88">
        <f t="shared" si="44"/>
      </c>
      <c r="E65" s="60">
        <f t="shared" si="45"/>
      </c>
      <c r="F65" s="24">
        <f t="shared" si="46"/>
      </c>
      <c r="G65" s="24">
        <f t="shared" si="47"/>
      </c>
      <c r="H65" s="25">
        <f t="shared" si="48"/>
      </c>
      <c r="I65" s="52">
        <f t="shared" si="49"/>
      </c>
      <c r="J65" s="53">
        <f ca="1" t="shared" si="50"/>
      </c>
      <c r="K65" s="52">
        <f t="shared" si="51"/>
      </c>
      <c r="L65" s="53">
        <f ca="1" t="shared" si="52"/>
      </c>
      <c r="M65" s="52">
        <f t="shared" si="53"/>
      </c>
      <c r="N65" s="53">
        <f ca="1" t="shared" si="54"/>
      </c>
      <c r="O65" s="52">
        <f t="shared" si="55"/>
      </c>
      <c r="P65" s="53">
        <f ca="1" t="shared" si="56"/>
      </c>
      <c r="Q65" s="52">
        <f t="shared" si="57"/>
      </c>
      <c r="R65" s="53">
        <f ca="1" t="shared" si="58"/>
      </c>
      <c r="S65" s="52">
        <f t="shared" si="59"/>
      </c>
      <c r="T65" s="53">
        <f ca="1" t="shared" si="60"/>
      </c>
      <c r="U65" s="52">
        <f t="shared" si="61"/>
      </c>
      <c r="V65" s="53">
        <f ca="1" t="shared" si="62"/>
      </c>
      <c r="W65" s="52">
        <f t="shared" si="63"/>
      </c>
      <c r="X65" s="53">
        <f ca="1" t="shared" si="64"/>
      </c>
      <c r="Y65" s="52">
        <f t="shared" si="65"/>
      </c>
      <c r="Z65" s="53">
        <f ca="1" t="shared" si="66"/>
      </c>
      <c r="AA65" s="52">
        <f t="shared" si="67"/>
      </c>
      <c r="AB65" s="53">
        <f ca="1" t="shared" si="68"/>
      </c>
      <c r="AC65" s="52">
        <f t="shared" si="69"/>
      </c>
      <c r="AD65" s="53">
        <f ca="1" t="shared" si="70"/>
      </c>
      <c r="AE65" s="52">
        <f t="shared" si="71"/>
      </c>
      <c r="AF65" s="53">
        <f ca="1" t="shared" si="72"/>
      </c>
      <c r="AG65" s="52">
        <f t="shared" si="73"/>
      </c>
      <c r="AH65" s="53">
        <f ca="1" t="shared" si="74"/>
      </c>
      <c r="AI65" s="52">
        <f t="shared" si="75"/>
      </c>
      <c r="AJ65" s="53">
        <f ca="1" t="shared" si="76"/>
      </c>
      <c r="AK65" s="103">
        <f t="shared" si="77"/>
      </c>
      <c r="AL65" s="108">
        <f t="shared" si="78"/>
      </c>
      <c r="AM65" s="108">
        <f t="shared" si="83"/>
      </c>
      <c r="AN65" s="90">
        <f t="shared" si="79"/>
      </c>
      <c r="AO65" s="109">
        <f t="shared" si="80"/>
      </c>
      <c r="AP65" s="90">
        <f t="shared" si="81"/>
      </c>
      <c r="AQ65" s="108">
        <f t="shared" si="82"/>
      </c>
      <c r="AR65" s="21"/>
      <c r="AS65" s="21"/>
      <c r="AT65" s="24"/>
      <c r="AY65" s="32"/>
      <c r="AZ65" s="28"/>
    </row>
    <row r="66" spans="1:52" ht="12.75" hidden="1">
      <c r="A66" s="51">
        <f t="shared" si="42"/>
      </c>
      <c r="B66" s="20" t="s">
        <v>159</v>
      </c>
      <c r="C66" s="24">
        <f t="shared" si="43"/>
      </c>
      <c r="D66" s="88">
        <f t="shared" si="44"/>
      </c>
      <c r="E66" s="60">
        <f t="shared" si="45"/>
      </c>
      <c r="F66" s="24">
        <f t="shared" si="46"/>
      </c>
      <c r="G66" s="24">
        <f t="shared" si="47"/>
      </c>
      <c r="H66" s="25">
        <f t="shared" si="48"/>
      </c>
      <c r="I66" s="52">
        <f t="shared" si="49"/>
      </c>
      <c r="J66" s="53">
        <f ca="1" t="shared" si="50"/>
      </c>
      <c r="K66" s="52">
        <f t="shared" si="51"/>
      </c>
      <c r="L66" s="53">
        <f ca="1" t="shared" si="52"/>
      </c>
      <c r="M66" s="52">
        <f t="shared" si="53"/>
      </c>
      <c r="N66" s="53">
        <f ca="1" t="shared" si="54"/>
      </c>
      <c r="O66" s="52">
        <f t="shared" si="55"/>
      </c>
      <c r="P66" s="53">
        <f ca="1" t="shared" si="56"/>
      </c>
      <c r="Q66" s="52">
        <f t="shared" si="57"/>
      </c>
      <c r="R66" s="53">
        <f ca="1" t="shared" si="58"/>
      </c>
      <c r="S66" s="52">
        <f t="shared" si="59"/>
      </c>
      <c r="T66" s="53">
        <f ca="1" t="shared" si="60"/>
      </c>
      <c r="U66" s="52">
        <f t="shared" si="61"/>
      </c>
      <c r="V66" s="53">
        <f ca="1" t="shared" si="62"/>
      </c>
      <c r="W66" s="52">
        <f t="shared" si="63"/>
      </c>
      <c r="X66" s="53">
        <f ca="1" t="shared" si="64"/>
      </c>
      <c r="Y66" s="52">
        <f t="shared" si="65"/>
      </c>
      <c r="Z66" s="53">
        <f ca="1" t="shared" si="66"/>
      </c>
      <c r="AA66" s="52">
        <f t="shared" si="67"/>
      </c>
      <c r="AB66" s="53">
        <f ca="1" t="shared" si="68"/>
      </c>
      <c r="AC66" s="52">
        <f t="shared" si="69"/>
      </c>
      <c r="AD66" s="53">
        <f ca="1" t="shared" si="70"/>
      </c>
      <c r="AE66" s="52">
        <f t="shared" si="71"/>
      </c>
      <c r="AF66" s="53">
        <f ca="1" t="shared" si="72"/>
      </c>
      <c r="AG66" s="52">
        <f t="shared" si="73"/>
      </c>
      <c r="AH66" s="53">
        <f ca="1" t="shared" si="74"/>
      </c>
      <c r="AI66" s="52">
        <f t="shared" si="75"/>
      </c>
      <c r="AJ66" s="53">
        <f ca="1" t="shared" si="76"/>
      </c>
      <c r="AK66" s="103">
        <f t="shared" si="77"/>
      </c>
      <c r="AL66" s="108">
        <f t="shared" si="78"/>
      </c>
      <c r="AM66" s="108">
        <f t="shared" si="83"/>
      </c>
      <c r="AN66" s="90">
        <f t="shared" si="79"/>
      </c>
      <c r="AO66" s="109">
        <f t="shared" si="80"/>
      </c>
      <c r="AP66" s="90">
        <f t="shared" si="81"/>
      </c>
      <c r="AQ66" s="108">
        <f t="shared" si="82"/>
      </c>
      <c r="AR66" s="21"/>
      <c r="AS66" s="21"/>
      <c r="AT66" s="24"/>
      <c r="AY66" s="32"/>
      <c r="AZ66" s="28"/>
    </row>
    <row r="67" spans="1:52" ht="12.75" hidden="1">
      <c r="A67" s="51">
        <f t="shared" si="42"/>
      </c>
      <c r="B67" s="20" t="s">
        <v>159</v>
      </c>
      <c r="C67" s="24">
        <f t="shared" si="43"/>
      </c>
      <c r="D67" s="88">
        <f t="shared" si="44"/>
      </c>
      <c r="E67" s="60">
        <f t="shared" si="45"/>
      </c>
      <c r="F67" s="24">
        <f t="shared" si="46"/>
      </c>
      <c r="G67" s="24">
        <f t="shared" si="47"/>
      </c>
      <c r="H67" s="25">
        <f t="shared" si="48"/>
      </c>
      <c r="I67" s="52">
        <f t="shared" si="49"/>
      </c>
      <c r="J67" s="53">
        <f ca="1" t="shared" si="50"/>
      </c>
      <c r="K67" s="52">
        <f t="shared" si="51"/>
      </c>
      <c r="L67" s="53">
        <f ca="1" t="shared" si="52"/>
      </c>
      <c r="M67" s="52">
        <f t="shared" si="53"/>
      </c>
      <c r="N67" s="53">
        <f ca="1" t="shared" si="54"/>
      </c>
      <c r="O67" s="52">
        <f t="shared" si="55"/>
      </c>
      <c r="P67" s="53">
        <f ca="1" t="shared" si="56"/>
      </c>
      <c r="Q67" s="52">
        <f t="shared" si="57"/>
      </c>
      <c r="R67" s="53">
        <f ca="1" t="shared" si="58"/>
      </c>
      <c r="S67" s="52">
        <f t="shared" si="59"/>
      </c>
      <c r="T67" s="53">
        <f ca="1" t="shared" si="60"/>
      </c>
      <c r="U67" s="52">
        <f t="shared" si="61"/>
      </c>
      <c r="V67" s="53">
        <f ca="1" t="shared" si="62"/>
      </c>
      <c r="W67" s="52">
        <f t="shared" si="63"/>
      </c>
      <c r="X67" s="53">
        <f ca="1" t="shared" si="64"/>
      </c>
      <c r="Y67" s="52">
        <f t="shared" si="65"/>
      </c>
      <c r="Z67" s="53">
        <f ca="1" t="shared" si="66"/>
      </c>
      <c r="AA67" s="52">
        <f t="shared" si="67"/>
      </c>
      <c r="AB67" s="53">
        <f ca="1" t="shared" si="68"/>
      </c>
      <c r="AC67" s="52">
        <f t="shared" si="69"/>
      </c>
      <c r="AD67" s="53">
        <f ca="1" t="shared" si="70"/>
      </c>
      <c r="AE67" s="52">
        <f t="shared" si="71"/>
      </c>
      <c r="AF67" s="53">
        <f ca="1" t="shared" si="72"/>
      </c>
      <c r="AG67" s="52">
        <f t="shared" si="73"/>
      </c>
      <c r="AH67" s="53">
        <f ca="1" t="shared" si="74"/>
      </c>
      <c r="AI67" s="52">
        <f t="shared" si="75"/>
      </c>
      <c r="AJ67" s="53">
        <f ca="1" t="shared" si="76"/>
      </c>
      <c r="AK67" s="103">
        <f t="shared" si="77"/>
      </c>
      <c r="AL67" s="108">
        <f t="shared" si="78"/>
      </c>
      <c r="AM67" s="108">
        <f t="shared" si="83"/>
      </c>
      <c r="AN67" s="90">
        <f t="shared" si="79"/>
      </c>
      <c r="AO67" s="109">
        <f t="shared" si="80"/>
      </c>
      <c r="AP67" s="90">
        <f t="shared" si="81"/>
      </c>
      <c r="AQ67" s="108">
        <f t="shared" si="82"/>
      </c>
      <c r="AR67" s="21"/>
      <c r="AS67" s="21"/>
      <c r="AT67" s="24"/>
      <c r="AY67" s="32"/>
      <c r="AZ67" s="28"/>
    </row>
    <row r="70" spans="3:18" ht="12.75">
      <c r="C70" s="32" t="s">
        <v>197</v>
      </c>
      <c r="G70" s="24" t="s">
        <v>172</v>
      </c>
      <c r="I70" s="57" t="s">
        <v>231</v>
      </c>
      <c r="N70" s="24" t="s">
        <v>173</v>
      </c>
      <c r="R70" s="24" t="s">
        <v>230</v>
      </c>
    </row>
  </sheetData>
  <sheetProtection/>
  <mergeCells count="17">
    <mergeCell ref="AG6:AH6"/>
    <mergeCell ref="K6:L6"/>
    <mergeCell ref="M6:N6"/>
    <mergeCell ref="O6:P6"/>
    <mergeCell ref="W6:X6"/>
    <mergeCell ref="AA6:AB6"/>
    <mergeCell ref="AC6:AD6"/>
    <mergeCell ref="AI6:AJ6"/>
    <mergeCell ref="Y6:Z6"/>
    <mergeCell ref="AK6:AQ6"/>
    <mergeCell ref="F4:G4"/>
    <mergeCell ref="Q6:R6"/>
    <mergeCell ref="S6:T6"/>
    <mergeCell ref="U6:V6"/>
    <mergeCell ref="I4:K4"/>
    <mergeCell ref="I6:J6"/>
    <mergeCell ref="AE6:AF6"/>
  </mergeCells>
  <printOptions horizontalCentered="1"/>
  <pageMargins left="0.3937" right="0.3937" top="0.3937" bottom="0.5905" header="0.3149" footer="0.3149"/>
  <pageSetup fitToHeight="1" fitToWidth="1" horizontalDpi="300" verticalDpi="300" orientation="landscape" paperSize="9" scale="5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5"/>
  <dimension ref="A1:C40"/>
  <sheetViews>
    <sheetView workbookViewId="0" topLeftCell="A28">
      <selection activeCell="C41" sqref="C41"/>
    </sheetView>
  </sheetViews>
  <sheetFormatPr defaultColWidth="9.00390625" defaultRowHeight="12.75"/>
  <cols>
    <col min="1" max="1" width="11.00390625" style="0" bestFit="1" customWidth="1"/>
    <col min="2" max="2" width="13.375" style="0" bestFit="1" customWidth="1"/>
    <col min="3" max="3" width="13.00390625" style="10" bestFit="1" customWidth="1"/>
  </cols>
  <sheetData>
    <row r="1" spans="1:3" s="8" customFormat="1" ht="14.25">
      <c r="A1" s="114" t="s">
        <v>2</v>
      </c>
      <c r="B1" s="114" t="s">
        <v>40</v>
      </c>
      <c r="C1" s="115" t="s">
        <v>41</v>
      </c>
    </row>
    <row r="2" spans="1:3" ht="12.75">
      <c r="A2" t="s">
        <v>106</v>
      </c>
      <c r="C2" s="11">
        <v>116</v>
      </c>
    </row>
    <row r="3" spans="1:3" ht="12.75">
      <c r="A3" t="s">
        <v>110</v>
      </c>
      <c r="C3" s="10">
        <v>114</v>
      </c>
    </row>
    <row r="4" spans="1:3" ht="12.75">
      <c r="A4" t="s">
        <v>107</v>
      </c>
      <c r="C4" s="10">
        <v>112</v>
      </c>
    </row>
    <row r="5" spans="1:3" ht="12.75">
      <c r="A5" t="s">
        <v>108</v>
      </c>
      <c r="C5" s="10">
        <v>110</v>
      </c>
    </row>
    <row r="6" spans="1:3" ht="12.75">
      <c r="A6" t="s">
        <v>109</v>
      </c>
      <c r="C6" s="10">
        <v>108</v>
      </c>
    </row>
    <row r="7" spans="1:3" ht="12.75">
      <c r="A7" t="s">
        <v>42</v>
      </c>
      <c r="C7" s="10">
        <v>106</v>
      </c>
    </row>
    <row r="8" spans="1:3" ht="12.75">
      <c r="A8" t="s">
        <v>43</v>
      </c>
      <c r="C8" s="11">
        <v>106</v>
      </c>
    </row>
    <row r="9" spans="1:3" ht="12.75">
      <c r="A9" t="s">
        <v>44</v>
      </c>
      <c r="C9" s="11">
        <v>104</v>
      </c>
    </row>
    <row r="10" spans="1:3" ht="12.75">
      <c r="A10" t="s">
        <v>45</v>
      </c>
      <c r="C10" s="11">
        <v>104</v>
      </c>
    </row>
    <row r="11" spans="1:3" ht="12.75">
      <c r="A11" t="s">
        <v>9</v>
      </c>
      <c r="C11" s="11">
        <v>100</v>
      </c>
    </row>
    <row r="12" spans="1:3" ht="12.75">
      <c r="A12" t="s">
        <v>46</v>
      </c>
      <c r="C12" s="11">
        <v>100</v>
      </c>
    </row>
    <row r="13" spans="1:3" ht="12.75">
      <c r="A13" t="s">
        <v>47</v>
      </c>
      <c r="C13" s="11">
        <v>100</v>
      </c>
    </row>
    <row r="14" spans="1:3" ht="12.75">
      <c r="A14" t="s">
        <v>55</v>
      </c>
      <c r="C14" s="11">
        <v>100</v>
      </c>
    </row>
    <row r="15" spans="1:3" ht="12.75">
      <c r="A15" t="s">
        <v>48</v>
      </c>
      <c r="C15" s="11">
        <v>100</v>
      </c>
    </row>
    <row r="16" spans="1:3" ht="12.75">
      <c r="A16" t="s">
        <v>54</v>
      </c>
      <c r="C16" s="11">
        <v>98</v>
      </c>
    </row>
    <row r="17" spans="1:3" ht="12.75">
      <c r="A17" t="s">
        <v>49</v>
      </c>
      <c r="C17" s="11">
        <v>98</v>
      </c>
    </row>
    <row r="18" spans="1:3" ht="12.75">
      <c r="A18" t="s">
        <v>8</v>
      </c>
      <c r="C18" s="11">
        <v>98</v>
      </c>
    </row>
    <row r="19" spans="1:3" ht="12.75">
      <c r="A19" t="s">
        <v>93</v>
      </c>
      <c r="C19" s="11">
        <v>98</v>
      </c>
    </row>
    <row r="20" spans="1:3" ht="12.75">
      <c r="A20" t="s">
        <v>50</v>
      </c>
      <c r="C20" s="11">
        <v>98</v>
      </c>
    </row>
    <row r="21" spans="1:3" ht="12.75">
      <c r="A21" t="s">
        <v>6</v>
      </c>
      <c r="C21" s="11">
        <v>98</v>
      </c>
    </row>
    <row r="22" spans="1:3" ht="12.75">
      <c r="A22" t="s">
        <v>7</v>
      </c>
      <c r="C22" s="11">
        <v>96</v>
      </c>
    </row>
    <row r="23" spans="1:3" ht="12.75">
      <c r="A23" t="s">
        <v>51</v>
      </c>
      <c r="C23" s="11">
        <v>96</v>
      </c>
    </row>
    <row r="24" spans="1:3" ht="12.75">
      <c r="A24" t="s">
        <v>10</v>
      </c>
      <c r="C24" s="11">
        <v>94</v>
      </c>
    </row>
    <row r="25" spans="1:3" ht="12.75">
      <c r="A25" t="s">
        <v>52</v>
      </c>
      <c r="B25" t="s">
        <v>53</v>
      </c>
      <c r="C25" s="11">
        <v>86</v>
      </c>
    </row>
    <row r="26" spans="1:3" ht="12.75">
      <c r="A26" t="s">
        <v>111</v>
      </c>
      <c r="B26" t="s">
        <v>112</v>
      </c>
      <c r="C26" s="10">
        <v>92</v>
      </c>
    </row>
    <row r="27" spans="1:3" ht="12.75">
      <c r="A27" t="s">
        <v>113</v>
      </c>
      <c r="C27" s="10">
        <v>92</v>
      </c>
    </row>
    <row r="28" spans="1:3" ht="12.75">
      <c r="A28" t="s">
        <v>114</v>
      </c>
      <c r="C28" s="10">
        <v>92</v>
      </c>
    </row>
    <row r="29" spans="1:3" ht="12.75">
      <c r="A29" t="s">
        <v>115</v>
      </c>
      <c r="C29" s="10">
        <v>87</v>
      </c>
    </row>
    <row r="30" spans="1:3" ht="12.75">
      <c r="A30" t="s">
        <v>116</v>
      </c>
      <c r="B30" t="s">
        <v>117</v>
      </c>
      <c r="C30" s="10">
        <v>87</v>
      </c>
    </row>
    <row r="31" spans="1:3" ht="12.75">
      <c r="A31" t="s">
        <v>118</v>
      </c>
      <c r="B31" t="s">
        <v>119</v>
      </c>
      <c r="C31" s="10">
        <v>86</v>
      </c>
    </row>
    <row r="32" spans="1:3" ht="12.75">
      <c r="A32" t="s">
        <v>120</v>
      </c>
      <c r="B32" t="s">
        <v>121</v>
      </c>
      <c r="C32" s="10">
        <v>86</v>
      </c>
    </row>
    <row r="33" spans="1:3" ht="12.75">
      <c r="A33" t="s">
        <v>122</v>
      </c>
      <c r="C33" s="10">
        <v>86</v>
      </c>
    </row>
    <row r="34" spans="1:3" ht="12.75">
      <c r="A34" t="s">
        <v>123</v>
      </c>
      <c r="C34" s="10">
        <v>84</v>
      </c>
    </row>
    <row r="35" spans="1:3" ht="12.75">
      <c r="A35" t="s">
        <v>124</v>
      </c>
      <c r="C35" s="10">
        <v>84</v>
      </c>
    </row>
    <row r="36" spans="1:3" ht="12.75">
      <c r="A36" t="s">
        <v>221</v>
      </c>
      <c r="C36" s="10">
        <v>86</v>
      </c>
    </row>
    <row r="37" spans="1:3" ht="12.75">
      <c r="A37" t="s">
        <v>229</v>
      </c>
      <c r="C37" s="10">
        <v>88</v>
      </c>
    </row>
    <row r="38" spans="1:3" ht="12.75">
      <c r="A38" t="s">
        <v>243</v>
      </c>
      <c r="C38" s="10">
        <v>76</v>
      </c>
    </row>
    <row r="39" spans="1:3" ht="12.75">
      <c r="A39" t="s">
        <v>261</v>
      </c>
      <c r="C39" s="10">
        <v>73</v>
      </c>
    </row>
    <row r="40" spans="1:3" ht="12.75">
      <c r="A40" t="s">
        <v>262</v>
      </c>
      <c r="C40" s="10">
        <v>74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/>
  <dimension ref="A1:P8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bestFit="1" customWidth="1"/>
    <col min="2" max="2" width="6.00390625" style="0" bestFit="1" customWidth="1"/>
    <col min="3" max="3" width="1.625" style="0" customWidth="1"/>
    <col min="4" max="4" width="2.375" style="0" bestFit="1" customWidth="1"/>
    <col min="5" max="5" width="6.625" style="0" bestFit="1" customWidth="1"/>
    <col min="6" max="6" width="1.25" style="0" customWidth="1"/>
    <col min="7" max="7" width="2.25390625" style="0" bestFit="1" customWidth="1"/>
    <col min="8" max="8" width="6.625" style="0" bestFit="1" customWidth="1"/>
    <col min="9" max="9" width="1.625" style="0" customWidth="1"/>
    <col min="10" max="10" width="3.75390625" style="0" bestFit="1" customWidth="1"/>
    <col min="11" max="11" width="6.00390625" style="0" bestFit="1" customWidth="1"/>
    <col min="12" max="12" width="1.25" style="0" customWidth="1"/>
    <col min="13" max="13" width="3.125" style="0" bestFit="1" customWidth="1"/>
    <col min="14" max="14" width="5.625" style="0" bestFit="1" customWidth="1"/>
    <col min="15" max="15" width="3.125" style="0" bestFit="1" customWidth="1"/>
    <col min="16" max="16" width="5.625" style="0" bestFit="1" customWidth="1"/>
  </cols>
  <sheetData>
    <row r="1" spans="1:14" ht="15.75">
      <c r="A1" t="s">
        <v>69</v>
      </c>
      <c r="B1">
        <v>157.1</v>
      </c>
      <c r="D1" t="s">
        <v>84</v>
      </c>
      <c r="E1">
        <v>157.1</v>
      </c>
      <c r="G1" t="s">
        <v>62</v>
      </c>
      <c r="H1" s="5">
        <f>B1/B2*100</f>
        <v>157.1</v>
      </c>
      <c r="J1" t="s">
        <v>64</v>
      </c>
      <c r="K1">
        <f>1000</f>
        <v>1000</v>
      </c>
      <c r="M1" t="s">
        <v>71</v>
      </c>
      <c r="N1" s="1">
        <f>IF(E2&gt;0,1,(E1/E3*100)/(B1/B5*100))</f>
        <v>1</v>
      </c>
    </row>
    <row r="2" spans="1:14" ht="15.75">
      <c r="A2" t="s">
        <v>68</v>
      </c>
      <c r="B2" s="4">
        <v>100</v>
      </c>
      <c r="D2" t="s">
        <v>77</v>
      </c>
      <c r="E2">
        <v>69.75</v>
      </c>
      <c r="G2" t="s">
        <v>63</v>
      </c>
      <c r="H2" s="9">
        <f>B3/B4*100</f>
        <v>68.38235294117648</v>
      </c>
      <c r="J2" t="s">
        <v>66</v>
      </c>
      <c r="K2">
        <f>(5*H1)-250</f>
        <v>535.5</v>
      </c>
      <c r="M2" t="s">
        <v>72</v>
      </c>
      <c r="N2" s="1">
        <f>B8/B6</f>
        <v>0.6</v>
      </c>
    </row>
    <row r="3" spans="1:14" ht="15.75">
      <c r="A3" t="s">
        <v>85</v>
      </c>
      <c r="B3">
        <v>69.75</v>
      </c>
      <c r="D3" t="s">
        <v>5</v>
      </c>
      <c r="E3" s="4">
        <v>102</v>
      </c>
      <c r="G3" t="s">
        <v>78</v>
      </c>
      <c r="H3">
        <f>E2/E3*100</f>
        <v>68.38235294117648</v>
      </c>
      <c r="J3" t="s">
        <v>65</v>
      </c>
      <c r="K3" s="4">
        <f>(400*H1/H2)-200</f>
        <v>718.9505376344085</v>
      </c>
      <c r="M3" t="s">
        <v>76</v>
      </c>
      <c r="N3" s="1">
        <f>H3/H2</f>
        <v>1</v>
      </c>
    </row>
    <row r="4" spans="1:14" ht="15.75">
      <c r="A4" t="s">
        <v>86</v>
      </c>
      <c r="B4" s="4">
        <v>102</v>
      </c>
      <c r="J4" t="s">
        <v>67</v>
      </c>
      <c r="K4" s="6">
        <f>MIN(K1:K3)</f>
        <v>535.5</v>
      </c>
      <c r="M4" t="s">
        <v>81</v>
      </c>
      <c r="N4" s="1">
        <f>IF((1.25*B7/B6)&gt;1,1,1.25*B7/B6)</f>
        <v>0.9</v>
      </c>
    </row>
    <row r="5" spans="1:16" ht="15.75">
      <c r="A5" t="s">
        <v>70</v>
      </c>
      <c r="B5" s="4">
        <v>100</v>
      </c>
      <c r="O5" t="s">
        <v>75</v>
      </c>
      <c r="P5" s="3">
        <f>N1*(1-(2*N2/3))*K4</f>
        <v>321.30000000000007</v>
      </c>
    </row>
    <row r="6" spans="1:16" ht="15.75">
      <c r="A6" t="s">
        <v>73</v>
      </c>
      <c r="B6">
        <v>50</v>
      </c>
      <c r="O6" t="s">
        <v>79</v>
      </c>
      <c r="P6" s="3">
        <f>IF((2*(N3-(2/3))*N2*K4)&lt;0,0,2*(N3-(2/3))*N2*K4)</f>
        <v>214.20000000000002</v>
      </c>
    </row>
    <row r="7" spans="1:16" ht="15.75">
      <c r="A7" t="s">
        <v>82</v>
      </c>
      <c r="B7">
        <v>36</v>
      </c>
      <c r="O7" t="s">
        <v>80</v>
      </c>
      <c r="P7" s="4">
        <f>P5+P6</f>
        <v>535.5000000000001</v>
      </c>
    </row>
    <row r="8" spans="1:14" ht="15.75">
      <c r="A8" t="s">
        <v>74</v>
      </c>
      <c r="B8">
        <v>30</v>
      </c>
      <c r="M8" t="s">
        <v>83</v>
      </c>
      <c r="N8" s="6">
        <f>P7*N4</f>
        <v>481.9500000000001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Koutny</dc:creator>
  <cp:keywords/>
  <dc:description/>
  <cp:lastModifiedBy>Tonda</cp:lastModifiedBy>
  <cp:lastPrinted>2003-05-10T13:52:55Z</cp:lastPrinted>
  <dcterms:created xsi:type="dcterms:W3CDTF">1997-03-28T16:00:28Z</dcterms:created>
  <dcterms:modified xsi:type="dcterms:W3CDTF">2004-12-01T08:49:22Z</dcterms:modified>
  <cp:category/>
  <cp:version/>
  <cp:contentType/>
  <cp:contentStatus/>
</cp:coreProperties>
</file>